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owers\Desktop\"/>
    </mc:Choice>
  </mc:AlternateContent>
  <xr:revisionPtr revIDLastSave="0" documentId="8_{062701BD-567F-4556-98DF-1C9E99F11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wks into Fall 2026" sheetId="9" r:id="rId1"/>
    <sheet name="5 wks into Fall 2026" sheetId="8" r:id="rId2"/>
    <sheet name="4 wks into Fall 2026" sheetId="7" r:id="rId3"/>
    <sheet name="3 wks into Fall 2026" sheetId="6" r:id="rId4"/>
    <sheet name="2 wks into Fall 2026" sheetId="1" r:id="rId5"/>
    <sheet name="1 wk into Fall 2026 09-03" sheetId="2" r:id="rId6"/>
    <sheet name="1 wk into Fall 2026" sheetId="3" r:id="rId7"/>
    <sheet name="Start Fall 2026" sheetId="4" r:id="rId8"/>
    <sheet name="History" sheetId="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5" i="9" l="1"/>
  <c r="R34" i="9" s="1"/>
  <c r="R31" i="9"/>
  <c r="R30" i="9"/>
  <c r="R27" i="9"/>
  <c r="S23" i="9"/>
  <c r="R23" i="9"/>
  <c r="R24" i="9" s="1"/>
  <c r="O23" i="9"/>
  <c r="K23" i="9"/>
  <c r="G23" i="9"/>
  <c r="C23" i="9"/>
  <c r="S22" i="9"/>
  <c r="R22" i="9"/>
  <c r="R25" i="9" s="1"/>
  <c r="O22" i="9"/>
  <c r="K22" i="9"/>
  <c r="G22" i="9"/>
  <c r="C22" i="9"/>
  <c r="R18" i="9"/>
  <c r="R17" i="9"/>
  <c r="R14" i="9"/>
  <c r="R15" i="9" s="1"/>
  <c r="R13" i="9"/>
  <c r="R9" i="9"/>
  <c r="S5" i="9"/>
  <c r="R5" i="9"/>
  <c r="R6" i="9" s="1"/>
  <c r="O5" i="9"/>
  <c r="K5" i="9"/>
  <c r="G5" i="9"/>
  <c r="C5" i="9"/>
  <c r="S4" i="9"/>
  <c r="R4" i="9"/>
  <c r="R7" i="9" s="1"/>
  <c r="O4" i="9"/>
  <c r="K4" i="9"/>
  <c r="G4" i="9"/>
  <c r="C4" i="9"/>
  <c r="R35" i="8"/>
  <c r="R34" i="8" s="1"/>
  <c r="R31" i="8"/>
  <c r="R32" i="8" s="1"/>
  <c r="R30" i="8"/>
  <c r="R33" i="8" s="1"/>
  <c r="R27" i="8"/>
  <c r="S23" i="8"/>
  <c r="R23" i="8"/>
  <c r="R24" i="8" s="1"/>
  <c r="O23" i="8"/>
  <c r="K23" i="8"/>
  <c r="G23" i="8"/>
  <c r="C23" i="8"/>
  <c r="R22" i="8"/>
  <c r="S22" i="8" s="1"/>
  <c r="O22" i="8"/>
  <c r="K22" i="8"/>
  <c r="G22" i="8"/>
  <c r="C22" i="8"/>
  <c r="R18" i="8"/>
  <c r="R17" i="8"/>
  <c r="R14" i="8"/>
  <c r="R15" i="8" s="1"/>
  <c r="R13" i="8"/>
  <c r="R16" i="8" s="1"/>
  <c r="R9" i="8"/>
  <c r="R5" i="8"/>
  <c r="R6" i="8" s="1"/>
  <c r="O5" i="8"/>
  <c r="K5" i="8"/>
  <c r="G5" i="8"/>
  <c r="C5" i="8"/>
  <c r="R4" i="8"/>
  <c r="R7" i="8" s="1"/>
  <c r="O4" i="8"/>
  <c r="K4" i="8"/>
  <c r="G4" i="8"/>
  <c r="C4" i="8"/>
  <c r="R33" i="9" l="1"/>
  <c r="R16" i="9"/>
  <c r="R32" i="9"/>
  <c r="S4" i="8"/>
  <c r="R25" i="8"/>
  <c r="S5" i="8"/>
  <c r="S4" i="7" l="1"/>
  <c r="R35" i="7"/>
  <c r="R34" i="7"/>
  <c r="R31" i="7"/>
  <c r="R32" i="7" s="1"/>
  <c r="R30" i="7"/>
  <c r="R33" i="7" s="1"/>
  <c r="R27" i="7"/>
  <c r="R23" i="7"/>
  <c r="R24" i="7" s="1"/>
  <c r="O23" i="7"/>
  <c r="K23" i="7"/>
  <c r="G23" i="7"/>
  <c r="C23" i="7"/>
  <c r="R22" i="7"/>
  <c r="R25" i="7" s="1"/>
  <c r="O22" i="7"/>
  <c r="K22" i="7"/>
  <c r="G22" i="7"/>
  <c r="C22" i="7"/>
  <c r="R18" i="7"/>
  <c r="R17" i="7"/>
  <c r="R14" i="7"/>
  <c r="R15" i="7" s="1"/>
  <c r="R13" i="7"/>
  <c r="R16" i="7" s="1"/>
  <c r="R9" i="7"/>
  <c r="R5" i="7"/>
  <c r="R6" i="7" s="1"/>
  <c r="O5" i="7"/>
  <c r="K5" i="7"/>
  <c r="G5" i="7"/>
  <c r="C5" i="7"/>
  <c r="R4" i="7"/>
  <c r="R7" i="7" s="1"/>
  <c r="O4" i="7"/>
  <c r="K4" i="7"/>
  <c r="G4" i="7"/>
  <c r="C4" i="7"/>
  <c r="R35" i="6"/>
  <c r="R34" i="6" s="1"/>
  <c r="R31" i="6"/>
  <c r="R32" i="6" s="1"/>
  <c r="R30" i="6"/>
  <c r="R27" i="6"/>
  <c r="R23" i="6"/>
  <c r="R24" i="6" s="1"/>
  <c r="O23" i="6"/>
  <c r="K23" i="6"/>
  <c r="G23" i="6"/>
  <c r="C23" i="6"/>
  <c r="R22" i="6"/>
  <c r="R25" i="6" s="1"/>
  <c r="O22" i="6"/>
  <c r="K22" i="6"/>
  <c r="G22" i="6"/>
  <c r="C22" i="6"/>
  <c r="R18" i="6"/>
  <c r="R17" i="6"/>
  <c r="R14" i="6"/>
  <c r="R15" i="6" s="1"/>
  <c r="R13" i="6"/>
  <c r="R16" i="6" s="1"/>
  <c r="R9" i="6"/>
  <c r="R5" i="6"/>
  <c r="R6" i="6" s="1"/>
  <c r="O5" i="6"/>
  <c r="K5" i="6"/>
  <c r="G5" i="6"/>
  <c r="C5" i="6"/>
  <c r="R4" i="6"/>
  <c r="S4" i="6" s="1"/>
  <c r="O4" i="6"/>
  <c r="K4" i="6"/>
  <c r="G4" i="6"/>
  <c r="C4" i="6"/>
  <c r="O23" i="4"/>
  <c r="K23" i="4"/>
  <c r="G23" i="4"/>
  <c r="C23" i="4"/>
  <c r="O22" i="4"/>
  <c r="K22" i="4"/>
  <c r="G22" i="4"/>
  <c r="C22" i="4"/>
  <c r="O5" i="4"/>
  <c r="K5" i="4"/>
  <c r="G5" i="4"/>
  <c r="C5" i="4"/>
  <c r="O4" i="4"/>
  <c r="K4" i="4"/>
  <c r="G4" i="4"/>
  <c r="C4" i="4"/>
  <c r="O23" i="3"/>
  <c r="K23" i="3"/>
  <c r="G23" i="3"/>
  <c r="C23" i="3"/>
  <c r="O22" i="3"/>
  <c r="K22" i="3"/>
  <c r="G22" i="3"/>
  <c r="C22" i="3"/>
  <c r="O5" i="3"/>
  <c r="K5" i="3"/>
  <c r="G5" i="3"/>
  <c r="C5" i="3"/>
  <c r="O4" i="3"/>
  <c r="K4" i="3"/>
  <c r="G4" i="3"/>
  <c r="C4" i="3"/>
  <c r="R35" i="2"/>
  <c r="R34" i="2" s="1"/>
  <c r="R31" i="2"/>
  <c r="R32" i="2" s="1"/>
  <c r="R30" i="2"/>
  <c r="R33" i="2" s="1"/>
  <c r="R27" i="2"/>
  <c r="R23" i="2"/>
  <c r="R24" i="2" s="1"/>
  <c r="O23" i="2"/>
  <c r="K23" i="2"/>
  <c r="G23" i="2"/>
  <c r="C23" i="2"/>
  <c r="R22" i="2"/>
  <c r="O22" i="2"/>
  <c r="K22" i="2"/>
  <c r="G22" i="2"/>
  <c r="C22" i="2"/>
  <c r="R18" i="2"/>
  <c r="R17" i="2" s="1"/>
  <c r="R14" i="2"/>
  <c r="R13" i="2"/>
  <c r="R9" i="2"/>
  <c r="R5" i="2"/>
  <c r="R6" i="2" s="1"/>
  <c r="O5" i="2"/>
  <c r="K5" i="2"/>
  <c r="G5" i="2"/>
  <c r="C5" i="2"/>
  <c r="R4" i="2"/>
  <c r="O4" i="2"/>
  <c r="K4" i="2"/>
  <c r="G4" i="2"/>
  <c r="C4" i="2"/>
  <c r="R35" i="1"/>
  <c r="R34" i="1" s="1"/>
  <c r="R31" i="1"/>
  <c r="R32" i="1" s="1"/>
  <c r="R30" i="1"/>
  <c r="R33" i="1" s="1"/>
  <c r="R27" i="1"/>
  <c r="S23" i="1"/>
  <c r="R23" i="1"/>
  <c r="O23" i="1"/>
  <c r="K23" i="1"/>
  <c r="G23" i="1"/>
  <c r="C23" i="1"/>
  <c r="R22" i="1"/>
  <c r="S22" i="1" s="1"/>
  <c r="O22" i="1"/>
  <c r="K22" i="1"/>
  <c r="G22" i="1"/>
  <c r="C22" i="1"/>
  <c r="R18" i="1"/>
  <c r="R17" i="1" s="1"/>
  <c r="R14" i="1"/>
  <c r="R15" i="1" s="1"/>
  <c r="R13" i="1"/>
  <c r="R16" i="1" s="1"/>
  <c r="R9" i="1"/>
  <c r="R5" i="1"/>
  <c r="R6" i="1" s="1"/>
  <c r="O5" i="1"/>
  <c r="K5" i="1"/>
  <c r="G5" i="1"/>
  <c r="C5" i="1"/>
  <c r="R4" i="1"/>
  <c r="O4" i="1"/>
  <c r="K4" i="1"/>
  <c r="G4" i="1"/>
  <c r="C4" i="1"/>
  <c r="S22" i="7" l="1"/>
  <c r="S23" i="7"/>
  <c r="S5" i="7"/>
  <c r="R33" i="6"/>
  <c r="S22" i="6"/>
  <c r="S23" i="6"/>
  <c r="S5" i="6"/>
  <c r="R7" i="6"/>
  <c r="R25" i="2"/>
  <c r="S23" i="2"/>
  <c r="S22" i="2"/>
  <c r="R15" i="2"/>
  <c r="R16" i="2"/>
  <c r="R7" i="2"/>
  <c r="S5" i="2"/>
  <c r="S4" i="2"/>
  <c r="R25" i="1"/>
  <c r="R24" i="1"/>
  <c r="S4" i="1"/>
  <c r="R7" i="1"/>
  <c r="S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CEMC builder</author>
  </authors>
  <commentList>
    <comment ref="C4" authorId="0" shapeId="0" xr:uid="{054FFB4C-4557-44F7-868D-4B4021F1670A}">
      <text>
        <r>
          <rPr>
            <sz val="11"/>
            <color theme="1"/>
            <rFont val="Calibri"/>
            <family val="2"/>
            <scheme val="minor"/>
          </rPr>
          <t>Posted basis (320) vs 2025: the 2025 report carried no PA projection.</t>
        </r>
      </text>
    </comment>
    <comment ref="G4" authorId="0" shapeId="0" xr:uid="{B84A6B1C-9BC1-42F9-AA9D-561E4E2F32C5}">
      <text>
        <r>
          <rPr>
            <sz val="11"/>
            <color theme="1"/>
            <rFont val="Calibri"/>
            <family val="2"/>
            <scheme val="minor"/>
          </rPr>
          <t>Posted basis (320) vs 2025: the 2025 report carried no PA projection.</t>
        </r>
      </text>
    </comment>
    <comment ref="S4" authorId="0" shapeId="0" xr:uid="{80E673B3-7497-4A2F-B314-063F5BF7605A}">
      <text>
        <r>
          <rPr>
            <sz val="11"/>
            <color theme="1"/>
            <rFont val="Calibri"/>
            <family val="2"/>
            <scheme val="minor"/>
          </rPr>
          <t>Posted basis (320), Summer + Fall, vs the same 2025 terms.</t>
        </r>
      </text>
    </comment>
    <comment ref="R8" authorId="0" shapeId="0" xr:uid="{7EAB24C3-C3F9-4B8C-98E2-97411C4667E2}">
      <text>
        <r>
          <rPr>
            <sz val="11"/>
            <color theme="1"/>
            <rFont val="Calibri"/>
            <family val="2"/>
            <scheme val="minor"/>
          </rPr>
          <t>Pooled: 30,009 enrolled / 35,536 seats over primary sections of every term with data (Load Guide: ratios from summed numerator and denominator).</t>
        </r>
      </text>
    </comment>
    <comment ref="I12" authorId="0" shapeId="0" xr:uid="{45C188E0-2390-4F14-B8E2-3803B0A1391E}">
      <text>
        <r>
          <rPr>
            <sz val="11"/>
            <color theme="1"/>
            <rFont val="Calibri"/>
            <family val="2"/>
            <scheme val="minor"/>
          </rPr>
          <t>[VERIFY] Win 25 final values are not in the 2025 donor workbook; paste from the master CEMC Report.</t>
        </r>
      </text>
    </comment>
    <comment ref="M12" authorId="0" shapeId="0" xr:uid="{6DF4F678-5EE1-4A08-BC03-33FF39A81550}">
      <text>
        <r>
          <rPr>
            <sz val="11"/>
            <color theme="1"/>
            <rFont val="Calibri"/>
            <family val="2"/>
            <scheme val="minor"/>
          </rPr>
          <t>[VERIFY] Sp 26 final values are not in the 2025 donor workbook; paste from the master CEMC Report.</t>
        </r>
      </text>
    </comment>
    <comment ref="R17" authorId="0" shapeId="0" xr:uid="{77717893-C10B-45AB-9C25-7F3521FFC11C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C22" authorId="0" shapeId="0" xr:uid="{B5A6FB03-6A40-43A1-8A0C-EC7DC5F84205}">
      <text>
        <r>
          <rPr>
            <sz val="11"/>
            <color theme="1"/>
            <rFont val="Calibri"/>
            <family val="2"/>
            <scheme val="minor"/>
          </rPr>
          <t>Posted basis (320) vs 2025: the 2025 report carried no PA projection.</t>
        </r>
      </text>
    </comment>
    <comment ref="G22" authorId="0" shapeId="0" xr:uid="{6C1DFBB2-6C8A-4038-B1E7-DBE1A4D12E14}">
      <text>
        <r>
          <rPr>
            <sz val="11"/>
            <color theme="1"/>
            <rFont val="Calibri"/>
            <family val="2"/>
            <scheme val="minor"/>
          </rPr>
          <t>Posted basis (320) vs 2025: the 2025 report carried no PA projection.</t>
        </r>
      </text>
    </comment>
    <comment ref="S22" authorId="0" shapeId="0" xr:uid="{F6AAA3B5-A868-47EE-938E-A5FE234B1354}">
      <text>
        <r>
          <rPr>
            <sz val="11"/>
            <color theme="1"/>
            <rFont val="Calibri"/>
            <family val="2"/>
            <scheme val="minor"/>
          </rPr>
          <t>Posted basis (320), Summer + Fall, vs the same 2025 terms.</t>
        </r>
      </text>
    </comment>
    <comment ref="R26" authorId="0" shapeId="0" xr:uid="{45673774-8936-42D5-8196-A46A0AD2F335}">
      <text>
        <r>
          <rPr>
            <sz val="11"/>
            <color theme="1"/>
            <rFont val="Calibri"/>
            <family val="2"/>
            <scheme val="minor"/>
          </rPr>
          <t>Pooled: 44,913 enrolled / 51,336 seats over primary sections of every term with data (Load Guide: ratios from summed numerator and denominator).</t>
        </r>
      </text>
    </comment>
    <comment ref="I29" authorId="0" shapeId="0" xr:uid="{ED878B41-78D7-4AB4-A214-DEF7FDD7527A}">
      <text>
        <r>
          <rPr>
            <sz val="11"/>
            <color theme="1"/>
            <rFont val="Calibri"/>
            <family val="2"/>
            <scheme val="minor"/>
          </rPr>
          <t>[VERIFY] Win 25 final values are not in the 2025 donor workbook; paste from the master CEMC Report.</t>
        </r>
      </text>
    </comment>
    <comment ref="M29" authorId="0" shapeId="0" xr:uid="{B8E197D1-B766-42AC-A86E-019A2D2D8987}">
      <text>
        <r>
          <rPr>
            <sz val="11"/>
            <color theme="1"/>
            <rFont val="Calibri"/>
            <family val="2"/>
            <scheme val="minor"/>
          </rPr>
          <t>[VERIFY] Sp 26 final values are not in the 2025 donor workbook; paste from the master CEMC Report.</t>
        </r>
      </text>
    </comment>
    <comment ref="R34" authorId="0" shapeId="0" xr:uid="{4C951EF8-390E-42D9-BADA-19CD29E30F1D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CEMC builder</author>
  </authors>
  <commentList>
    <comment ref="A4" authorId="0" shapeId="0" xr:uid="{21C71D45-D270-465A-9319-A0C6CF551A04}">
      <text>
        <r>
          <rPr>
            <sz val="11"/>
            <color theme="1"/>
            <rFont val="Calibri"/>
            <family val="2"/>
            <scheme val="minor"/>
          </rPr>
          <t>FTES = census FTES plus positive attendance actually posted — the basis of every prior tab and of the 320. The 9/27 with_PA extract also carries a 90% projection for PA sections with no attendance collected (1,146.03 FTES district-wide, Summer + Fall); it is excluded here and shown in the positive-attendance section below the blocks.</t>
        </r>
      </text>
    </comment>
    <comment ref="B8" authorId="0" shapeId="0" xr:uid="{774E1AFF-6AEA-4AA5-93D3-7424F86B9520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63 of this cell's 292 primary sections are PA (Montoya apprenticeship included). Evidence: Summer 2026 closed 8/13 yet shows 662 primary sections vs 571 on 9/20 (573 without PA rows). [VERIFY the flag logic with S. Followill.]</t>
        </r>
      </text>
    </comment>
    <comment ref="F8" authorId="0" shapeId="0" xr:uid="{465E2B65-F431-4480-9945-A0DE230C2603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19 of this cell's 782 primary sections are PA (Montoya apprenticeship included). Evidence: Summer 2026 closed 8/13 yet shows 662 primary sections vs 571 on 9/20 (573 without PA rows). [VERIFY the flag logic with S. Followill.]</t>
        </r>
      </text>
    </comment>
    <comment ref="R8" authorId="0" shapeId="0" xr:uid="{1404D5F7-550F-4C7B-A58B-9C16BA57DA3F}">
      <text>
        <r>
          <rPr>
            <sz val="11"/>
            <color theme="1"/>
            <rFont val="Calibri"/>
            <family val="2"/>
            <scheme val="minor"/>
          </rPr>
          <t>Pooled: 29,944 enrolled / 35,536 seats over primary sections of every term with data (Load Guide: ratios from summed numerator and denominator).</t>
        </r>
      </text>
    </comment>
    <comment ref="B9" authorId="0" shapeId="0" xr:uid="{584A5C66-F907-4D99-8D9A-78CA22E2D3BA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63 of this cell's 292 primary sections are PA (Montoya apprenticeship included). Evidence: Summer 2026 closed 8/13 yet shows 662 primary sections vs 571 on 9/20 (573 without PA rows). [VERIFY the flag logic with S. Followill.]</t>
        </r>
      </text>
    </comment>
    <comment ref="F9" authorId="0" shapeId="0" xr:uid="{4EC57CA3-59A5-42A9-876A-0A51067C4EA6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19 of this cell's 782 primary sections are PA (Montoya apprenticeship included). Evidence: Summer 2026 closed 8/13 yet shows 662 primary sections vs 571 on 9/20 (573 without PA rows). [VERIFY the flag logic with S. Followill.]</t>
        </r>
      </text>
    </comment>
    <comment ref="B12" authorId="0" shapeId="0" xr:uid="{D499139C-D724-43F1-988F-D1C230E4C4F6}">
      <text>
        <r>
          <rPr>
            <sz val="11"/>
            <color theme="1"/>
            <rFont val="Calibri"/>
            <family val="2"/>
            <scheme val="minor"/>
          </rPr>
          <t>Prior-year comparator supplied by Ron (9/28/2026): CEMC_Report_09-22-2025__1_.xlsx, tab '5 weeks into fall 2025' (Sum 25 6 wks after). Weeks-of-instruction match (Ron's rule since 9/20): Fall 2025 opened 8/18 and Fall 2026 8/24, so the calendar/census match would be the 9/29/2025 report. FTES is comparable (the 2025 FTES carries no positive-attendance projection); FTEF, WSCH/FTEF, fill rate and section counts are on the 2025 dashboard's legacy definitions (directional).</t>
        </r>
      </text>
    </comment>
    <comment ref="F12" authorId="0" shapeId="0" xr:uid="{A7E61D02-2223-446F-B1E6-E733B755AB34}">
      <text>
        <r>
          <rPr>
            <sz val="11"/>
            <color theme="1"/>
            <rFont val="Calibri"/>
            <family val="2"/>
            <scheme val="minor"/>
          </rPr>
          <t>Prior-year comparator supplied by Ron (9/28/2026): CEMC_Report_09-22-2025__1_.xlsx, tab '5 weeks into fall 2025' (Fall 25 5 wks into). Weeks-of-instruction match (Ron's rule since 9/20): Fall 2025 opened 8/18 and Fall 2026 8/24, so the calendar/census match would be the 9/29/2025 report. FTES is comparable (the 2025 FTES carries no positive-attendance projection); FTEF, WSCH/FTEF, fill rate and section counts are on the 2025 dashboard's legacy definitions (directional).</t>
        </r>
      </text>
    </comment>
    <comment ref="J12" authorId="0" shapeId="0" xr:uid="{ED21D5DC-D590-46AB-9F37-3A91521E725F}">
      <text>
        <r>
          <rPr>
            <sz val="11"/>
            <color theme="1"/>
            <rFont val="Calibri"/>
            <family val="2"/>
            <scheme val="minor"/>
          </rPr>
          <t>[VERIFY] Win 25 Final values are on the master workbook (prior-year row of the earlier Fall 2026 tabs); carry them here when this tab is moved into the master.</t>
        </r>
      </text>
    </comment>
    <comment ref="N12" authorId="0" shapeId="0" xr:uid="{C71DF83C-2C80-4465-9E01-F939DEABF14D}">
      <text>
        <r>
          <rPr>
            <sz val="11"/>
            <color theme="1"/>
            <rFont val="Calibri"/>
            <family val="2"/>
            <scheme val="minor"/>
          </rPr>
          <t>[VERIFY] Sp 26 Final values are on the master workbook (prior-year row of the earlier Fall 2026 tabs); carry them here when this tab is moved into the master.</t>
        </r>
      </text>
    </comment>
    <comment ref="R17" authorId="0" shapeId="0" xr:uid="{92E6D728-BD87-47AC-AD1B-455F2B9BBDC9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A22" authorId="0" shapeId="0" xr:uid="{ED7C2392-8640-413C-BD3C-3AA31A386147}">
      <text>
        <r>
          <rPr>
            <sz val="11"/>
            <color theme="1"/>
            <rFont val="Calibri"/>
            <family val="2"/>
            <scheme val="minor"/>
          </rPr>
          <t>FTES = census FTES plus positive attendance actually posted — the basis of every prior tab and of the 320. The 9/27 with_PA extract also carries a 90% projection for PA sections with no attendance collected (1,146.03 FTES district-wide, Summer + Fall); it is excluded here and shown in the positive-attendance section below the blocks.</t>
        </r>
      </text>
    </comment>
    <comment ref="B26" authorId="0" shapeId="0" xr:uid="{1A0B80A9-69F1-440A-923D-C1F3FBC6D341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26 of this cell's 370 primary sections are PA (Montoya apprenticeship included). Evidence: Summer 2026 closed 8/13 yet shows 662 primary sections vs 571 on 9/20 (573 without PA rows). [VERIFY the flag logic with S. Followill.]</t>
        </r>
      </text>
    </comment>
    <comment ref="F26" authorId="0" shapeId="0" xr:uid="{F8FC2092-C528-4875-B5B0-8A6F00D06812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275 of this cell's 1215 primary sections are PA (Montoya apprenticeship included). Evidence: Summer 2026 closed 8/13 yet shows 662 primary sections vs 571 on 9/20 (573 without PA rows). [VERIFY the flag logic with S. Followill.]</t>
        </r>
      </text>
    </comment>
    <comment ref="R26" authorId="0" shapeId="0" xr:uid="{EC56F06B-EE07-4E67-BEB6-33D9ACEF4621}">
      <text>
        <r>
          <rPr>
            <sz val="11"/>
            <color theme="1"/>
            <rFont val="Calibri"/>
            <family val="2"/>
            <scheme val="minor"/>
          </rPr>
          <t>Pooled: 44,956 enrolled / 51,336 seats over primary sections of every term with data (Load Guide: ratios from summed numerator and denominator).</t>
        </r>
      </text>
    </comment>
    <comment ref="B27" authorId="0" shapeId="0" xr:uid="{9FB46612-AE4D-4A56-94CE-DA8CDF2F54B7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26 of this cell's 370 primary sections are PA (Montoya apprenticeship included). Evidence: Summer 2026 closed 8/13 yet shows 662 primary sections vs 571 on 9/20 (573 without PA rows). [VERIFY the flag logic with S. Followill.]</t>
        </r>
      </text>
    </comment>
    <comment ref="F27" authorId="0" shapeId="0" xr:uid="{80FCEEE1-C191-4D8A-86E1-02DD413AD4EB}">
      <text>
        <r>
          <rPr>
            <sz val="11"/>
            <color theme="1"/>
            <rFont val="Calibri"/>
            <family val="2"/>
            <scheme val="minor"/>
          </rPr>
          <t>Not comparable with the 9/20 tab. The with_PA extract (ITS draft model, 9/27) flags positive-attendance sections as primary; 275 of this cell's 1215 primary sections are PA (Montoya apprenticeship included). Evidence: Summer 2026 closed 8/13 yet shows 662 primary sections vs 571 on 9/20 (573 without PA rows). [VERIFY the flag logic with S. Followill.]</t>
        </r>
      </text>
    </comment>
    <comment ref="B29" authorId="0" shapeId="0" xr:uid="{24521B15-06A4-401E-BC65-11DE6441A641}">
      <text>
        <r>
          <rPr>
            <sz val="11"/>
            <color theme="1"/>
            <rFont val="Calibri"/>
            <family val="2"/>
            <scheme val="minor"/>
          </rPr>
          <t>Prior-year comparator supplied by Ron (9/28/2026): CEMC_Report_09-22-2025__1_.xlsx, tab '5 weeks into fall 2025' (Sum 25 6 wks after). Weeks-of-instruction match (Ron's rule since 9/20): Fall 2025 opened 8/18 and Fall 2026 8/24, so the calendar/census match would be the 9/29/2025 report. FTES is comparable (the 2025 FTES carries no positive-attendance projection); FTEF, WSCH/FTEF, fill rate and section counts are on the 2025 dashboard's legacy definitions (directional).</t>
        </r>
      </text>
    </comment>
    <comment ref="F29" authorId="0" shapeId="0" xr:uid="{373A2840-06E6-431E-ACD0-7AF66B1F4364}">
      <text>
        <r>
          <rPr>
            <sz val="11"/>
            <color theme="1"/>
            <rFont val="Calibri"/>
            <family val="2"/>
            <scheme val="minor"/>
          </rPr>
          <t>Prior-year comparator supplied by Ron (9/28/2026): CEMC_Report_09-22-2025__1_.xlsx, tab '5 weeks into fall 2025' (Fall 25 5 wks into). Weeks-of-instruction match (Ron's rule since 9/20): Fall 2025 opened 8/18 and Fall 2026 8/24, so the calendar/census match would be the 9/29/2025 report. FTES is comparable (the 2025 FTES carries no positive-attendance projection); FTEF, WSCH/FTEF, fill rate and section counts are on the 2025 dashboard's legacy definitions (directional).</t>
        </r>
      </text>
    </comment>
    <comment ref="J29" authorId="0" shapeId="0" xr:uid="{AEEBC54E-7DCD-4D9E-8C54-0B0F181444AC}">
      <text>
        <r>
          <rPr>
            <sz val="11"/>
            <color theme="1"/>
            <rFont val="Calibri"/>
            <family val="2"/>
            <scheme val="minor"/>
          </rPr>
          <t>[VERIFY] Win 25 Final values are on the master workbook (prior-year row of the earlier Fall 2026 tabs); carry them here when this tab is moved into the master.</t>
        </r>
      </text>
    </comment>
    <comment ref="N29" authorId="0" shapeId="0" xr:uid="{944AFCB2-27C4-45E3-AE3D-4BE663BEB0D6}">
      <text>
        <r>
          <rPr>
            <sz val="11"/>
            <color theme="1"/>
            <rFont val="Calibri"/>
            <family val="2"/>
            <scheme val="minor"/>
          </rPr>
          <t>[VERIFY] Sp 26 Final values are on the master workbook (prior-year row of the earlier Fall 2026 tabs); carry them here when this tab is moved into the master.</t>
        </r>
      </text>
    </comment>
    <comment ref="R34" authorId="0" shapeId="0" xr:uid="{8B7A1F57-99F6-459B-910D-FF8F30D5AFFE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B43" authorId="0" shapeId="0" xr:uid="{7DACA4E0-A779-47A2-8BD9-63A3B2B4A463}">
      <text>
        <r>
          <rPr>
            <sz val="11"/>
            <color theme="1"/>
            <rFont val="Calibri"/>
            <family val="2"/>
            <scheme val="minor"/>
          </rPr>
          <t>9 primary of 16 faculty-taught PA sections (credit PS, noncredit PE/PO). Montoya apprenticeship PA: 54 sections (54 primary), no faculty load.</t>
        </r>
      </text>
    </comment>
    <comment ref="F43" authorId="0" shapeId="0" xr:uid="{D30DEC54-8417-4692-B6EE-E8F29A07F746}">
      <text>
        <r>
          <rPr>
            <sz val="11"/>
            <color theme="1"/>
            <rFont val="Calibri"/>
            <family val="2"/>
            <scheme val="minor"/>
          </rPr>
          <t>14 primary of 65 faculty-taught PA sections (credit PS, noncredit PE/PO). Montoya apprenticeship PA: 5 sections (5 primary), no faculty load.</t>
        </r>
      </text>
    </comment>
    <comment ref="A45" authorId="0" shapeId="0" xr:uid="{61910D4D-7D6D-4F66-8527-3110CEC2A9A2}">
      <text>
        <r>
          <rPr>
            <sz val="11"/>
            <color theme="1"/>
            <rFont val="Calibri"/>
            <family val="2"/>
            <scheme val="minor"/>
          </rPr>
          <t>Faculty-taught PA FTES from attendance actually collected (PosAttendCollected = Y). Already inside the FTES rows above.</t>
        </r>
      </text>
    </comment>
    <comment ref="A46" authorId="0" shapeId="0" xr:uid="{1778DA2E-D1D5-48F9-A3EE-1CD205AD6B76}">
      <text>
        <r>
          <rPr>
            <sz val="11"/>
            <color theme="1"/>
            <rFont val="Calibri"/>
            <family val="2"/>
            <scheme val="minor"/>
          </rPr>
          <t>Faculty-taught PA sections with no attendance collected: ITS projection at 90% of scheduled hours. NOT in the FTES rows above.</t>
        </r>
      </text>
    </comment>
    <comment ref="A47" authorId="0" shapeId="0" xr:uid="{706CD247-036B-4B6D-BDF0-37D6B4C9B5EA}">
      <text>
        <r>
          <rPr>
            <sz val="11"/>
            <color theme="1"/>
            <rFont val="Calibri"/>
            <family val="2"/>
            <scheme val="minor"/>
          </rPr>
          <t>Montoya apprenticeship sections (positive attendance, no faculty load) with no attendance collected: ITS projection at 90%. NOT in FTES above.</t>
        </r>
      </text>
    </comment>
    <comment ref="A48" authorId="0" shapeId="0" xr:uid="{27BA27E5-5FC1-43CF-9E4D-F077F39A4757}">
      <text>
        <r>
          <rPr>
            <sz val="11"/>
            <color theme="1"/>
            <rFont val="Calibri"/>
            <family val="2"/>
            <scheme val="minor"/>
          </rPr>
          <t>Productivity if faculty-taught PA landed at the 90% projection, excluding apprenticeship / work experience (same exclusion as the footnote).</t>
        </r>
      </text>
    </comment>
    <comment ref="B48" authorId="0" shapeId="0" xr:uid="{0787A60B-8D68-44F2-A0EC-D197B292CAD2}">
      <text>
        <r>
          <rPr>
            <sz val="11"/>
            <color theme="1"/>
            <rFont val="Calibri"/>
            <family val="2"/>
            <scheme val="minor"/>
          </rPr>
          <t>(Census + posted FTES + faculty-taught PA projected at 90% − apprenticeship/work-experience FTES) ÷ (FTEF − their FTEF). Compare with the footnote's FTES/FTEF excluding apprenticeship: 15.73.</t>
        </r>
      </text>
    </comment>
    <comment ref="F48" authorId="0" shapeId="0" xr:uid="{4934C649-C082-4CF9-A341-16EE543C0779}">
      <text>
        <r>
          <rPr>
            <sz val="11"/>
            <color theme="1"/>
            <rFont val="Calibri"/>
            <family val="2"/>
            <scheme val="minor"/>
          </rPr>
          <t>(Census + posted FTES + faculty-taught PA projected at 90% − apprenticeship/work-experience FTES) ÷ (FTEF − their FTEF). Compare with the footnote's FTES/FTEF excluding apprenticeship: 15.68.</t>
        </r>
      </text>
    </comment>
    <comment ref="B52" authorId="0" shapeId="0" xr:uid="{3C23155A-B6DF-49A9-B8E3-C47A273FFB38}">
      <text>
        <r>
          <rPr>
            <sz val="11"/>
            <color theme="1"/>
            <rFont val="Calibri"/>
            <family val="2"/>
            <scheme val="minor"/>
          </rPr>
          <t>20 primary of 49 faculty-taught PA sections (credit PS, noncredit PE/PO). Montoya apprenticeship PA: 7 sections (6 primary), no faculty load.</t>
        </r>
      </text>
    </comment>
    <comment ref="F52" authorId="0" shapeId="0" xr:uid="{A95044DD-86AC-4090-BAC0-249845213AFF}">
      <text>
        <r>
          <rPr>
            <sz val="11"/>
            <color theme="1"/>
            <rFont val="Calibri"/>
            <family val="2"/>
            <scheme val="minor"/>
          </rPr>
          <t>160 primary of 255 faculty-taught PA sections (credit PS, noncredit PE/PO). Montoya apprenticeship PA: 125 sections (115 primary), no faculty load.</t>
        </r>
      </text>
    </comment>
    <comment ref="A54" authorId="0" shapeId="0" xr:uid="{C1CC6FBF-CC56-464B-A8C2-B3A71E3359A3}">
      <text>
        <r>
          <rPr>
            <sz val="11"/>
            <color theme="1"/>
            <rFont val="Calibri"/>
            <family val="2"/>
            <scheme val="minor"/>
          </rPr>
          <t>Faculty-taught PA FTES from attendance actually collected (PosAttendCollected = Y). Already inside the FTES rows above.</t>
        </r>
      </text>
    </comment>
    <comment ref="A55" authorId="0" shapeId="0" xr:uid="{29679AB0-3A7D-4EC2-82EA-5EC13E23BA2A}">
      <text>
        <r>
          <rPr>
            <sz val="11"/>
            <color theme="1"/>
            <rFont val="Calibri"/>
            <family val="2"/>
            <scheme val="minor"/>
          </rPr>
          <t>Faculty-taught PA sections with no attendance collected: ITS projection at 90% of scheduled hours. NOT in the FTES rows above.</t>
        </r>
      </text>
    </comment>
    <comment ref="A56" authorId="0" shapeId="0" xr:uid="{6B834D02-C437-44B0-B75E-F4EE597C51B6}">
      <text>
        <r>
          <rPr>
            <sz val="11"/>
            <color theme="1"/>
            <rFont val="Calibri"/>
            <family val="2"/>
            <scheme val="minor"/>
          </rPr>
          <t>Montoya apprenticeship sections (positive attendance, no faculty load) with no attendance collected: ITS projection at 90%. NOT in FTES above.</t>
        </r>
      </text>
    </comment>
    <comment ref="A57" authorId="0" shapeId="0" xr:uid="{13E3BC4B-2EDB-4F62-B878-D6A6753AFA4D}">
      <text>
        <r>
          <rPr>
            <sz val="11"/>
            <color theme="1"/>
            <rFont val="Calibri"/>
            <family val="2"/>
            <scheme val="minor"/>
          </rPr>
          <t>Productivity if faculty-taught PA landed at the 90% projection, excluding apprenticeship / work experience (same exclusion as the footnote).</t>
        </r>
      </text>
    </comment>
    <comment ref="B57" authorId="0" shapeId="0" xr:uid="{689B5500-C4C1-4477-9A92-93646876255D}">
      <text>
        <r>
          <rPr>
            <sz val="11"/>
            <color theme="1"/>
            <rFont val="Calibri"/>
            <family val="2"/>
            <scheme val="minor"/>
          </rPr>
          <t>(Census + posted FTES + faculty-taught PA projected at 90% − apprenticeship/work-experience FTES) ÷ (FTEF − their FTEF). Compare with the footnote's FTES/FTEF excluding apprenticeship: 16.07.</t>
        </r>
      </text>
    </comment>
    <comment ref="F57" authorId="0" shapeId="0" xr:uid="{D1CE65C3-77C9-472F-B069-73BC5114647E}">
      <text>
        <r>
          <rPr>
            <sz val="11"/>
            <color theme="1"/>
            <rFont val="Calibri"/>
            <family val="2"/>
            <scheme val="minor"/>
          </rPr>
          <t>(Census + posted FTES + faculty-taught PA projected at 90% − apprenticeship/work-experience FTES) ÷ (FTEF − their FTEF). Compare with the footnote's FTES/FTEF excluding apprenticeship: 13.19.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CEMC builder</author>
  </authors>
  <commentList>
    <comment ref="R8" authorId="0" shapeId="0" xr:uid="{6E25BC8F-C1E5-40AA-ADA1-5120F3F304A7}">
      <text>
        <r>
          <rPr>
            <sz val="11"/>
            <color theme="1"/>
            <rFont val="Calibri"/>
            <family val="2"/>
            <scheme val="minor"/>
          </rPr>
          <t>Pooled: 28,856 enrolled / 33,846 seats over primary sections of every term with data (Load Guide: ratios from summed numerator and denominator).</t>
        </r>
      </text>
    </comment>
    <comment ref="B12" authorId="0" shapeId="0" xr:uid="{6A3BAA40-6CE3-4384-9A80-6B97497BBB08}">
      <text>
        <r>
          <rPr>
            <sz val="11"/>
            <color theme="1"/>
            <rFont val="Calibri"/>
            <family val="2"/>
            <scheme val="minor"/>
          </rPr>
          <t>Prior-year comparator chosen by Ron (9/21/2026): CEMC_Report_09-15-2025.xlsx, tab '4 weeks into fall 2025' (Sum 25 5 wks after) - matched by weeks of instruction: both terms are four weeks in (Fall 2025 opened 8/18, Fall 2026 opened 8/24). Census note: full-term census fell on 9/8 in both years (start of week 4 on the traditional calendar, start of week 3 on the compressed one), so this pull sits about two weeks past census and the 9/15/2025 pull one week past. The census/calendar match (9/22/2025, '5 weeks into fall 2025') is on the History tab; it moves the district Fall YoY from -1.5% to -1.3%. FTES is comparable; FTEF, WSCH/FTEF, fill rate and section counts are on the 2025 dashboard's legacy definitions (directional).</t>
        </r>
      </text>
    </comment>
    <comment ref="F12" authorId="0" shapeId="0" xr:uid="{C147E771-F8A2-4860-91FE-6672E42FB537}">
      <text>
        <r>
          <rPr>
            <sz val="11"/>
            <color theme="1"/>
            <rFont val="Calibri"/>
            <family val="2"/>
            <scheme val="minor"/>
          </rPr>
          <t>Prior-year comparator chosen by Ron (9/21/2026): CEMC_Report_09-15-2025.xlsx, tab '4 weeks into fall 2025' (Fall 25 4 wks into) - matched by weeks of instruction: both terms are four weeks in (Fall 2025 opened 8/18, Fall 2026 opened 8/24). Census note: full-term census fell on 9/8 in both years (start of week 4 on the traditional calendar, start of week 3 on the compressed one), so this pull sits about two weeks past census and the 9/15/2025 pull one week past. The census/calendar match (9/22/2025, '5 weeks into fall 2025') is on the History tab; it moves the district Fall YoY from -1.5% to -1.3%. FTES is comparable; FTEF, WSCH/FTEF, fill rate and section counts are on the 2025 dashboard's legacy definitions (directional).</t>
        </r>
      </text>
    </comment>
    <comment ref="J12" authorId="0" shapeId="0" xr:uid="{85CFF806-6902-4600-9771-A23EE7933B3A}">
      <text>
        <r>
          <rPr>
            <sz val="11"/>
            <color theme="1"/>
            <rFont val="Calibri"/>
            <family val="2"/>
            <scheme val="minor"/>
          </rPr>
          <t>[VERIFY] Win 25 Final values are on the master workbook (prior-year row of the earlier Fall 2026 tabs); carry them here when this tab is moved into the master.</t>
        </r>
      </text>
    </comment>
    <comment ref="N12" authorId="0" shapeId="0" xr:uid="{73737C9D-4F8C-45FD-A0AE-DD8B53B040D4}">
      <text>
        <r>
          <rPr>
            <sz val="11"/>
            <color theme="1"/>
            <rFont val="Calibri"/>
            <family val="2"/>
            <scheme val="minor"/>
          </rPr>
          <t>[VERIFY] Sp 26 Final values are on the master workbook (prior-year row of the earlier Fall 2026 tabs); carry them here when this tab is moved into the master.</t>
        </r>
      </text>
    </comment>
    <comment ref="R17" authorId="0" shapeId="0" xr:uid="{4CACA0DC-C93A-45C6-8D38-896ABD9ECAE1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R26" authorId="0" shapeId="0" xr:uid="{6D25CD43-8B82-4D29-A322-8C768557851F}">
      <text>
        <r>
          <rPr>
            <sz val="11"/>
            <color theme="1"/>
            <rFont val="Calibri"/>
            <family val="2"/>
            <scheme val="minor"/>
          </rPr>
          <t>Pooled: 41,541 enrolled / 48,303 seats over primary sections of every term with data (Load Guide: ratios from summed numerator and denominator).</t>
        </r>
      </text>
    </comment>
    <comment ref="B29" authorId="0" shapeId="0" xr:uid="{A677286D-28D4-4FE2-9C48-A414F0291E52}">
      <text>
        <r>
          <rPr>
            <sz val="11"/>
            <color theme="1"/>
            <rFont val="Calibri"/>
            <family val="2"/>
            <scheme val="minor"/>
          </rPr>
          <t>Prior-year comparator chosen by Ron (9/21/2026): CEMC_Report_09-15-2025.xlsx, tab '4 weeks into fall 2025' (Sum 25 5 wks after) - matched by weeks of instruction: both terms are four weeks in (Fall 2025 opened 8/18, Fall 2026 opened 8/24). Census note: full-term census fell on 9/8 in both years (start of week 4 on the traditional calendar, start of week 3 on the compressed one), so this pull sits about two weeks past census and the 9/15/2025 pull one week past. The census/calendar match (9/22/2025, '5 weeks into fall 2025') is on the History tab; it moves the district Fall YoY from -1.5% to -1.3%. FTES is comparable; FTEF, WSCH/FTEF, fill rate and section counts are on the 2025 dashboard's legacy definitions (directional).</t>
        </r>
      </text>
    </comment>
    <comment ref="F29" authorId="0" shapeId="0" xr:uid="{401A983E-58E6-41DA-9501-FE9C718A5A72}">
      <text>
        <r>
          <rPr>
            <sz val="11"/>
            <color theme="1"/>
            <rFont val="Calibri"/>
            <family val="2"/>
            <scheme val="minor"/>
          </rPr>
          <t>Prior-year comparator chosen by Ron (9/21/2026): CEMC_Report_09-15-2025.xlsx, tab '4 weeks into fall 2025' (Fall 25 4 wks into) - matched by weeks of instruction: both terms are four weeks in (Fall 2025 opened 8/18, Fall 2026 opened 8/24). Census note: full-term census fell on 9/8 in both years (start of week 4 on the traditional calendar, start of week 3 on the compressed one), so this pull sits about two weeks past census and the 9/15/2025 pull one week past. The census/calendar match (9/22/2025, '5 weeks into fall 2025') is on the History tab; it moves the district Fall YoY from -1.5% to -1.3%. FTES is comparable; FTEF, WSCH/FTEF, fill rate and section counts are on the 2025 dashboard's legacy definitions (directional).</t>
        </r>
      </text>
    </comment>
    <comment ref="J29" authorId="0" shapeId="0" xr:uid="{2D4C1C97-10EF-41A1-8C1D-8E102855191C}">
      <text>
        <r>
          <rPr>
            <sz val="11"/>
            <color theme="1"/>
            <rFont val="Calibri"/>
            <family val="2"/>
            <scheme val="minor"/>
          </rPr>
          <t>[VERIFY] Win 25 Final values are on the master workbook (prior-year row of the earlier Fall 2026 tabs); carry them here when this tab is moved into the master.</t>
        </r>
      </text>
    </comment>
    <comment ref="N29" authorId="0" shapeId="0" xr:uid="{9B25E2AD-90F6-459A-A031-D99199D8D1EB}">
      <text>
        <r>
          <rPr>
            <sz val="11"/>
            <color theme="1"/>
            <rFont val="Calibri"/>
            <family val="2"/>
            <scheme val="minor"/>
          </rPr>
          <t>[VERIFY] Sp 26 Final values are on the master workbook (prior-year row of the earlier Fall 2026 tabs); carry them here when this tab is moved into the master.</t>
        </r>
      </text>
    </comment>
    <comment ref="R34" authorId="0" shapeId="0" xr:uid="{B0697C6A-15F7-4FA4-8BA9-9BA515FCA413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CEMC builder</author>
  </authors>
  <commentList>
    <comment ref="R8" authorId="0" shapeId="0" xr:uid="{68082341-FDA8-41D6-9DF3-59B0042342ED}">
      <text>
        <r>
          <rPr>
            <sz val="11"/>
            <color theme="1"/>
            <rFont val="Calibri"/>
            <family val="2"/>
            <scheme val="minor"/>
          </rPr>
          <t>Pooled: 28,896 enrolled / 33,846 seats over primary sections of every term with data (Load Guide: ratios from summed numerator and denominator).</t>
        </r>
      </text>
    </comment>
    <comment ref="B12" authorId="0" shapeId="0" xr:uid="{5F20F6F6-1BDD-46EE-92FA-E5F7AD0D1793}">
      <text>
        <r>
          <rPr>
            <sz val="11"/>
            <color theme="1"/>
            <rFont val="Calibri"/>
            <family val="2"/>
            <scheme val="minor"/>
          </rPr>
          <t>Same-point prior-year values from CEMC_Report_09-08-2025.xlsx, tab '3 weeks into fall 2025' (Sum 25 4 wks after). FTES is comparable; FTEF, WSCH/FTEF, fill rate and section counts are on the 2025 dashboard's legacy definitions (directional).</t>
        </r>
      </text>
    </comment>
    <comment ref="F12" authorId="0" shapeId="0" xr:uid="{B1E4081D-F8D6-49B8-8CE5-5C9DA3E453A4}">
      <text>
        <r>
          <rPr>
            <sz val="11"/>
            <color theme="1"/>
            <rFont val="Calibri"/>
            <family val="2"/>
            <scheme val="minor"/>
          </rPr>
          <t>Same-point prior-year values from CEMC_Report_09-08-2025.xlsx, tab '3 weeks into fall 2025' (Fall 25 3 wks into). FTES is comparable; FTEF, WSCH/FTEF, fill rate and section counts are on the 2025 dashboard's legacy definitions (directional).</t>
        </r>
      </text>
    </comment>
    <comment ref="J12" authorId="0" shapeId="0" xr:uid="{9073D06F-4169-4831-9D15-1F8719B90E3F}">
      <text>
        <r>
          <rPr>
            <sz val="11"/>
            <color theme="1"/>
            <rFont val="Calibri"/>
            <family val="2"/>
            <scheme val="minor"/>
          </rPr>
          <t>[VERIFY] Win 25 Final values are on the master workbook ('2 wks into Fall 2026' tab, prior-year row); carry them here when this tab is moved into the master.</t>
        </r>
      </text>
    </comment>
    <comment ref="N12" authorId="0" shapeId="0" xr:uid="{995500B1-0722-4686-84E0-9A9360467723}">
      <text>
        <r>
          <rPr>
            <sz val="11"/>
            <color theme="1"/>
            <rFont val="Calibri"/>
            <family val="2"/>
            <scheme val="minor"/>
          </rPr>
          <t>[VERIFY] Sp 26 Final values are on the master workbook ('2 wks into Fall 2026' tab, prior-year row); carry them here when this tab is moved into the master.</t>
        </r>
      </text>
    </comment>
    <comment ref="R17" authorId="0" shapeId="0" xr:uid="{BE6E45A5-8A25-4DB6-8BC9-89DADF88F507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R26" authorId="0" shapeId="0" xr:uid="{F37FC911-7BB8-4D6B-ABDD-AED5EAE98121}">
      <text>
        <r>
          <rPr>
            <sz val="11"/>
            <color theme="1"/>
            <rFont val="Calibri"/>
            <family val="2"/>
            <scheme val="minor"/>
          </rPr>
          <t>Pooled: 41,511 enrolled / 48,298 seats over primary sections of every term with data (Load Guide: ratios from summed numerator and denominator).</t>
        </r>
      </text>
    </comment>
    <comment ref="B29" authorId="0" shapeId="0" xr:uid="{1F101942-8EC3-4FBD-B3F5-04B15B4FDA41}">
      <text>
        <r>
          <rPr>
            <sz val="11"/>
            <color theme="1"/>
            <rFont val="Calibri"/>
            <family val="2"/>
            <scheme val="minor"/>
          </rPr>
          <t>Same-point prior-year values from CEMC_Report_09-08-2025.xlsx, tab '3 weeks into fall 2025' (Sum 25 4 wks after). FTES is comparable; FTEF, WSCH/FTEF, fill rate and section counts are on the 2025 dashboard's legacy definitions (directional).</t>
        </r>
      </text>
    </comment>
    <comment ref="F29" authorId="0" shapeId="0" xr:uid="{515C765A-6566-47A4-82D4-495E87A3251F}">
      <text>
        <r>
          <rPr>
            <sz val="11"/>
            <color theme="1"/>
            <rFont val="Calibri"/>
            <family val="2"/>
            <scheme val="minor"/>
          </rPr>
          <t>Same-point prior-year values from CEMC_Report_09-08-2025.xlsx, tab '3 weeks into fall 2025' (Fall 25 3 wks into). FTES is comparable; FTEF, WSCH/FTEF, fill rate and section counts are on the 2025 dashboard's legacy definitions (directional).</t>
        </r>
      </text>
    </comment>
    <comment ref="J29" authorId="0" shapeId="0" xr:uid="{FF684610-EB75-41D9-ABC5-6C8983C8E8D4}">
      <text>
        <r>
          <rPr>
            <sz val="11"/>
            <color theme="1"/>
            <rFont val="Calibri"/>
            <family val="2"/>
            <scheme val="minor"/>
          </rPr>
          <t>[VERIFY] Win 25 Final values are on the master workbook ('2 wks into Fall 2026' tab, prior-year row); carry them here when this tab is moved into the master.</t>
        </r>
      </text>
    </comment>
    <comment ref="N29" authorId="0" shapeId="0" xr:uid="{38E8D633-9352-4AE2-B693-4CB8CABD038D}">
      <text>
        <r>
          <rPr>
            <sz val="11"/>
            <color theme="1"/>
            <rFont val="Calibri"/>
            <family val="2"/>
            <scheme val="minor"/>
          </rPr>
          <t>[VERIFY] Sp 26 Final values are on the master workbook ('2 wks into Fall 2026' tab, prior-year row); carry them here when this tab is moved into the master.</t>
        </r>
      </text>
    </comment>
    <comment ref="R34" authorId="0" shapeId="0" xr:uid="{42CB14B8-FB97-4E29-8F3F-126AA39BC6D8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CEMC builder</author>
  </authors>
  <commentList>
    <comment ref="R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Pooled: 29,161 enrolled / 33,846 seats over primary sections of every term with data (Load Guide: ratios from summed numerator and denominator).</t>
        </r>
      </text>
    </comment>
    <comment ref="B1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Prior-year values from CEMC Report 09012025.xlsx / '2 weeks into fall 2025' (Sum 25 '3 wks after'). FTES is comparable; FTEF, WSCH/FTEF, fill rate and section count are on that dashboard's own definitions.</t>
        </r>
      </text>
    </comment>
    <comment ref="F1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Prior-year values from CEMC Report 09012025.xlsx / '2 weeks into fall 2025' (Fall 25 '2 wks into'). FTES is comparable; FTEF, WSCH/FTEF, fill rate and section count are on that dashboard's own definitions.</t>
        </r>
      </text>
    </comment>
    <comment ref="R1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R2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Pooled: 41,733 enrolled / 48,285 seats over primary sections of every term with data (Load Guide: ratios from summed numerator and denominator).</t>
        </r>
      </text>
    </comment>
    <comment ref="B29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Prior-year values from CEMC Report 09012025.xlsx / '2 weeks into fall 2025' (Sum 25 '3 wks after'). FTES is comparable; FTEF, WSCH/FTEF, fill rate and section count are on that dashboard's own definitions.</t>
        </r>
      </text>
    </comment>
    <comment ref="F29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Prior-year values from CEMC Report 09012025.xlsx / '2 weeks into fall 2025' (Fall 25 '2 wks into'). FTES is comparable; FTEF, WSCH/FTEF, fill rate and section count are on that dashboard's own definitions.</t>
        </r>
      </text>
    </comment>
    <comment ref="R3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CEMC builder</author>
  </authors>
  <commentList>
    <comment ref="R8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Pooled: 29,249 enrolled / 33,846 seats over primary sections of every term with data (Load Guide: ratios from summed numerator and denominator).</t>
        </r>
      </text>
    </comment>
    <comment ref="B12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Carried forward from tab '1 wk into Fall 2026'. Replace with the Sum 25 '3 wks after' values from last year's report so the +/- column compares the same point in the term.</t>
        </r>
      </text>
    </comment>
    <comment ref="R1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  <comment ref="R26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Pooled: 41,733 enrolled / 48,247 seats over primary sections of every term with data (Load Guide: ratios from summed numerator and denominator).</t>
        </r>
      </text>
    </comment>
    <comment ref="B29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Carried forward from tab '1 wk into Fall 2026'. Replace with the Sum 25 '3 wks after' values from last year's report so the +/- column compares the same point in the term.</t>
        </r>
      </text>
    </comment>
    <comment ref="R34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Section-weighted average of the term fill rates (seat counts are not on the dashboard for this row).</t>
        </r>
      </text>
    </comment>
  </commentList>
</comments>
</file>

<file path=xl/sharedStrings.xml><?xml version="1.0" encoding="utf-8"?>
<sst xmlns="http://schemas.openxmlformats.org/spreadsheetml/2006/main" count="1776" uniqueCount="135">
  <si>
    <t>LPC 26/27 Enrollment Data</t>
  </si>
  <si>
    <t>Sum 26</t>
  </si>
  <si>
    <t>3 wks after</t>
  </si>
  <si>
    <t>+/-</t>
  </si>
  <si>
    <t>Fall 26</t>
  </si>
  <si>
    <t>2 wks into</t>
  </si>
  <si>
    <t xml:space="preserve"> +/-</t>
  </si>
  <si>
    <t>Win 26</t>
  </si>
  <si>
    <t>Sp 27</t>
  </si>
  <si>
    <t>AY 26/27</t>
  </si>
  <si>
    <t>Total</t>
  </si>
  <si>
    <t>+/- YTD</t>
  </si>
  <si>
    <t xml:space="preserve">FTES </t>
  </si>
  <si>
    <t>FTES</t>
  </si>
  <si>
    <t>FTEF</t>
  </si>
  <si>
    <t xml:space="preserve">FTEF </t>
  </si>
  <si>
    <t xml:space="preserve"> </t>
  </si>
  <si>
    <t xml:space="preserve">WSCH/FTEF </t>
  </si>
  <si>
    <t>WSCH/FTEF</t>
  </si>
  <si>
    <t xml:space="preserve">FTES/FTEF </t>
  </si>
  <si>
    <t>FTES/FTEF</t>
  </si>
  <si>
    <t>Fill Rate</t>
  </si>
  <si>
    <t># of Pri Sec</t>
  </si>
  <si>
    <t>Sum 25</t>
  </si>
  <si>
    <t>Fall 25</t>
  </si>
  <si>
    <t>Win 25</t>
  </si>
  <si>
    <t>Final</t>
  </si>
  <si>
    <t>Sp 26</t>
  </si>
  <si>
    <t>AY 25/26</t>
  </si>
  <si>
    <t>Chabot 26/27 Enrollment Data</t>
  </si>
  <si>
    <t>Apprenticeship &amp; work-experience sections (Montoya; IW work experience) are included in FTES and carry no faculty load — FTES: LPC: Sum 26 0.00 / Fall 26 16.36; Chabot: Sum 26 8.14 / Fall 26 330.65. FTES/FTEF excluding them: LPC Sum 26 15.72 / Fall 26 15.94; Chabot Sum 26 16.08 / Fall 26 13.42.</t>
  </si>
  <si>
    <t>1 wk into</t>
  </si>
  <si>
    <t>2 wks after</t>
  </si>
  <si>
    <t>Apprenticeship &amp; work-experience sections (Montoya; IW work experience) are included in FTES and carry no faculty load — FTES: LPC: Sum 26 0.00 / Fall 26 16.17; Chabot: Sum 26 8.14 / Fall 26 338.33. FTES/FTEF excluding them: LPC Sum 26 15.72 / Fall 26 16.02; Chabot Sum 26 16.08 / Fall 26 13.53.</t>
  </si>
  <si>
    <t>Win 24</t>
  </si>
  <si>
    <t>Sp 25</t>
  </si>
  <si>
    <t>1 wk after</t>
  </si>
  <si>
    <t>1 wk before</t>
  </si>
  <si>
    <t>report_date</t>
  </si>
  <si>
    <t>sheet</t>
  </si>
  <si>
    <t>college</t>
  </si>
  <si>
    <t>term</t>
  </si>
  <si>
    <t>week_label</t>
  </si>
  <si>
    <t>WSCH_std</t>
  </si>
  <si>
    <t>sections_total</t>
  </si>
  <si>
    <t>sections_with_FTES</t>
  </si>
  <si>
    <t>raw_WSCH_all_rows</t>
  </si>
  <si>
    <t>raw_WSCH/FTEF</t>
  </si>
  <si>
    <t>zero_enrl_sections</t>
  </si>
  <si>
    <t>pos_att_pending_sections</t>
  </si>
  <si>
    <t>not_started_sections</t>
  </si>
  <si>
    <t>not_started_FTES</t>
  </si>
  <si>
    <t>wsch_basis_wks</t>
  </si>
  <si>
    <t>FTEF_rounded_sum</t>
  </si>
  <si>
    <t>apprentice_FTES</t>
  </si>
  <si>
    <t>apprentice_FTEF</t>
  </si>
  <si>
    <t>FTES/FTEF_ex_apprentice</t>
  </si>
  <si>
    <t>primary_enrl</t>
  </si>
  <si>
    <t>primary_cap</t>
  </si>
  <si>
    <t>FTES_from_hours</t>
  </si>
  <si>
    <t>definitions</t>
  </si>
  <si>
    <t>2026-09-03</t>
  </si>
  <si>
    <t>1 wk into Fall 2026 09-03</t>
  </si>
  <si>
    <t>Chabot</t>
  </si>
  <si>
    <t>FTES=sum all tabs; FTEF=sum CAH/15; WSCH=FTES*525/wsch_weeks; Fill=primary only; PriSec=PrimarySect=Y</t>
  </si>
  <si>
    <t>LPC</t>
  </si>
  <si>
    <t>2026-09-06</t>
  </si>
  <si>
    <t>2 wks into Fall 2026</t>
  </si>
  <si>
    <t>2025-09-01</t>
  </si>
  <si>
    <t>CEMC Report 09012025.xlsx / '2 weeks into fall 2025'</t>
  </si>
  <si>
    <t>legacy dashboard values copied from CEMC Report 09012025.xlsx / '2 weeks into fall 2025' — FTES comparable; FTEF, WSCH/FTEF, fill rate and section count on that dashboard's own definitions</t>
  </si>
  <si>
    <t>4 wks after</t>
  </si>
  <si>
    <t>3 wks into</t>
  </si>
  <si>
    <t>Apprenticeship &amp; work-experience sections (Montoya; IW work experience) are included in FTES and carry no faculty load — FTES: LPC: Sum 26 0.00 / Fall 26 17.28; Chabot: Sum 26 8.84 / Fall 26 338.15. FTES/FTEF excluding them: LPC Sum 26 15.73 / Fall 26 15.71; Chabot Sum 26 16.08 / Fall 26 13.28.</t>
  </si>
  <si>
    <t>2025-09-08</t>
  </si>
  <si>
    <t>CEMC_Report_09-08-2025.xlsx / 3 weeks into fall 2025</t>
  </si>
  <si>
    <t>legacy dashboard values (2025 CEMC report definitions)</t>
  </si>
  <si>
    <t>2026-09-13</t>
  </si>
  <si>
    <t>3 wks into Fall 2026</t>
  </si>
  <si>
    <t>5 wks after</t>
  </si>
  <si>
    <t>4 wks into</t>
  </si>
  <si>
    <t>Apprenticeship &amp; work-experience sections (Montoya; IW work experience) are included in FTES and carry no faculty load — FTES: LPC: Sum 26 0.00 / Fall 26 16.99; Chabot: Sum 26 8.84 / Fall 26 350.69. FTES/FTEF excluding them: LPC Sum 26 15.73 / Fall 26 15.70; Chabot Sum 26 16.08 / Fall 26 13.26.</t>
  </si>
  <si>
    <t>2026-09-20</t>
  </si>
  <si>
    <t>4 wks into Fall 2026</t>
  </si>
  <si>
    <t>2025-09-15</t>
  </si>
  <si>
    <t>CEMC_Report_09-15-2025.xlsx / 4 weeks into fall 2025</t>
  </si>
  <si>
    <t>legacy dashboard values (2025 CEMC report definitions) - comparator on the tab (weeks-of-instruction match, Ron 9/21/2026)</t>
  </si>
  <si>
    <t>2025-09-22</t>
  </si>
  <si>
    <t>CEMC_Report_09-22-2025.xlsx / 5 weeks into fall 2025</t>
  </si>
  <si>
    <t>5 wks into</t>
  </si>
  <si>
    <t>legacy dashboard values (2025 CEMC report definitions) - alternate (census/calendar match), not on the tab</t>
  </si>
  <si>
    <t>6 wks after</t>
  </si>
  <si>
    <t>2026-09-27</t>
  </si>
  <si>
    <t>5 wks into Fall 2026</t>
  </si>
  <si>
    <t>Apprenticeship &amp; work-experience sections (Montoya; IW work experience) are included in FTES and carry no faculty load — FTES: LPC: Sum 26 0.00 / Fall 26 17.95; Chabot: Sum 26 8.84 / Fall 26 400.95. FTES/FTEF excluding them: LPC Sum 26 15.73 / Fall 26 15.68; Chabot Sum 26 16.07 / Fall 26 13.19.</t>
  </si>
  <si>
    <t>Positive attendance (PA) — shown separately, as of 9/27/2026</t>
  </si>
  <si>
    <t>PA FTES enters the FTES rows above only as attendance posts; PA FTEF is already in the FTEF rows. Projection = ITS draft model: 0.9 × enrollment × scheduled hours ÷ 525 where no attendance is collected (S. Followill, 9/27).</t>
  </si>
  <si>
    <t>LPC — positive attendance</t>
  </si>
  <si>
    <t>PA Pri Sec</t>
  </si>
  <si>
    <t>PA FTEF</t>
  </si>
  <si>
    <t>FTES posted</t>
  </si>
  <si>
    <t>FTES proj 90%</t>
  </si>
  <si>
    <t>Appr proj 90%</t>
  </si>
  <si>
    <t>FTES/FTEF+PA</t>
  </si>
  <si>
    <t>Chabot — positive attendance</t>
  </si>
  <si>
    <t>2026-10-04</t>
  </si>
  <si>
    <t>6 wks into Fall 2026</t>
  </si>
  <si>
    <t>6 wks into</t>
  </si>
  <si>
    <t>FTES=sum all tabs; FTEF=sum CAH/15; WSCH=FTES*525/wsch_weeks; Fill=primary only; PriSec=PrimarySect=Y; FTES INCLUDES 90% PA projection (dashboard basis from 10/4/2026)</t>
  </si>
  <si>
    <t>6 wks into Fall 2026 (posted basis)</t>
  </si>
  <si>
    <t>FTES=sum all tabs; FTEF=sum CAH/15; WSCH=FTES*525/wsch_weeks; Fill=primary only; PriSec=PrimarySect=Y; posted hours only (320 basis; all tabs through 9/27/2026)</t>
  </si>
  <si>
    <t>7 wks after</t>
  </si>
  <si>
    <t>2025-09-29</t>
  </si>
  <si>
    <t>6 weeks into fall 2025 (comparator)</t>
  </si>
  <si>
    <t>Apprenticeship &amp; work-experience sections (Montoya; IW work experience) are included in FTES and carry no faculty load — FTES: LPC: Sum 26 0.04 / Fall 26 17.99; Chabot: Sum 26 9.21 / Fall 26 798.02. FTES/FTEF excluding them: LPC Sum 26 15.73 / Fall 26 16.03; Chabot Sum 26 16.13 / Fall 26 15.59.</t>
  </si>
  <si>
    <t>Basis (from 10/4/2026): FTES, WSCH/FTEF and FTES/FTEF above include FTES projected at 90% of scheduled hours for positive-attendance (PA) sections with no attendance posted. The 2025 rows and the CCFS-320 carry posted hours only, so every +/- compares FTES on the posted basis (rows below) to 2025.</t>
  </si>
  <si>
    <t>LPC — positive attendance and posted basis</t>
  </si>
  <si>
    <t>FTES, posted basis (320)</t>
  </si>
  <si>
    <t xml:space="preserve">  + PA projected at 90%: faculty-taught</t>
  </si>
  <si>
    <t xml:space="preserve">  + PA projected at 90%: Montoya apprenticeship</t>
  </si>
  <si>
    <t>PA FTES posted so far (in posted basis)</t>
  </si>
  <si>
    <t>PA sections, faculty-taught (with attendance)</t>
  </si>
  <si>
    <t>16 (15)</t>
  </si>
  <si>
    <t>65 (2)</t>
  </si>
  <si>
    <t>PA sections, Montoya (with attendance)</t>
  </si>
  <si>
    <t>54 (0)</t>
  </si>
  <si>
    <t>5 (0)</t>
  </si>
  <si>
    <t>PA FTEF, faculty-taught</t>
  </si>
  <si>
    <t>FTES/FTEF, posted basis</t>
  </si>
  <si>
    <t>FTES/FTEF, posted basis, excl. apprenticeship</t>
  </si>
  <si>
    <t>Chabot — positive attendance and posted basis</t>
  </si>
  <si>
    <t>49 (41)</t>
  </si>
  <si>
    <t>255 (2)</t>
  </si>
  <si>
    <t>7 (6)</t>
  </si>
  <si>
    <t>125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</si>
</sst>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name val="Calibri"/>
      <family val="2"/>
    </font>
    <font>
      <b/>
      <sz val="11"/>
      <name val="Calibri"/>
      <family val="2"/>
    </font>
    <font>
      <i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43" fontId="1" fillId="0" borderId="0"/>
    <xf numFmtId="9" fontId="1" fillId="0" borderId="0"/>
    <xf numFmtId="0" fontId="2" fillId="0" borderId="1"/>
    <xf numFmtId="0" fontId="3" fillId="0" borderId="2"/>
  </cellStyleXfs>
  <cellXfs count="37">
    <xf numFmtId="0" fontId="0" fillId="0" borderId="0" xfId="0"/>
    <xf numFmtId="0" fontId="4" fillId="0" borderId="0" xfId="0" applyFont="1"/>
    <xf numFmtId="10" fontId="0" fillId="0" borderId="0" xfId="2" applyNumberFormat="1" applyFont="1"/>
    <xf numFmtId="43" fontId="0" fillId="0" borderId="0" xfId="1" applyFont="1"/>
    <xf numFmtId="43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10" fontId="0" fillId="0" borderId="0" xfId="1" applyNumberFormat="1" applyFont="1"/>
    <xf numFmtId="164" fontId="0" fillId="0" borderId="0" xfId="1" applyNumberFormat="1" applyFont="1"/>
    <xf numFmtId="0" fontId="3" fillId="0" borderId="2" xfId="4"/>
    <xf numFmtId="14" fontId="3" fillId="0" borderId="2" xfId="4" applyNumberFormat="1" applyAlignment="1">
      <alignment horizontal="center"/>
    </xf>
    <xf numFmtId="0" fontId="3" fillId="0" borderId="2" xfId="4" quotePrefix="1" applyAlignment="1">
      <alignment horizontal="center"/>
    </xf>
    <xf numFmtId="43" fontId="0" fillId="0" borderId="0" xfId="2" applyNumberFormat="1" applyFont="1"/>
    <xf numFmtId="10" fontId="4" fillId="0" borderId="0" xfId="0" applyNumberFormat="1" applyFont="1"/>
    <xf numFmtId="165" fontId="0" fillId="0" borderId="0" xfId="2" applyNumberFormat="1" applyFont="1"/>
    <xf numFmtId="14" fontId="3" fillId="0" borderId="2" xfId="4" applyNumberFormat="1"/>
    <xf numFmtId="0" fontId="0" fillId="0" borderId="0" xfId="1" applyNumberFormat="1" applyFont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1" fillId="0" borderId="0" xfId="0" applyFont="1"/>
    <xf numFmtId="10" fontId="1" fillId="0" borderId="0" xfId="0" applyNumberFormat="1" applyFont="1"/>
    <xf numFmtId="43" fontId="1" fillId="0" borderId="0" xfId="0" applyNumberFormat="1" applyFont="1"/>
    <xf numFmtId="164" fontId="1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3" fontId="1" fillId="0" borderId="0" xfId="1"/>
    <xf numFmtId="0" fontId="9" fillId="0" borderId="0" xfId="0" applyFont="1"/>
    <xf numFmtId="0" fontId="3" fillId="0" borderId="2" xfId="0" applyFont="1" applyBorder="1"/>
    <xf numFmtId="1" fontId="1" fillId="0" borderId="0" xfId="0" applyNumberFormat="1" applyFont="1"/>
    <xf numFmtId="2" fontId="1" fillId="0" borderId="0" xfId="0" applyNumberFormat="1" applyFont="1"/>
    <xf numFmtId="0" fontId="2" fillId="0" borderId="1" xfId="3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9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5">
    <cellStyle name="Comma" xfId="1" builtinId="3"/>
    <cellStyle name="Heading 1" xfId="3" builtinId="16"/>
    <cellStyle name="Heading 3" xfId="4" builtinId="1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8715-4573-4FA9-8A8D-00AC53F9263D}">
  <dimension ref="A1:S63"/>
  <sheetViews>
    <sheetView tabSelected="1" workbookViewId="0">
      <selection activeCell="A2" sqref="A2"/>
    </sheetView>
  </sheetViews>
  <sheetFormatPr defaultRowHeight="15" x14ac:dyDescent="0.25"/>
  <cols>
    <col min="1" max="1" width="46.7109375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1.7109375" customWidth="1"/>
    <col min="15" max="15" width="10.42578125" customWidth="1"/>
    <col min="16" max="16" width="4" customWidth="1"/>
    <col min="17" max="17" width="10.28515625" customWidth="1"/>
    <col min="18" max="18" width="11.7109375" bestFit="1" customWidth="1"/>
    <col min="19" max="19" width="10.42578125" bestFit="1" customWidth="1"/>
  </cols>
  <sheetData>
    <row r="1" spans="1:19" ht="20.25" customHeight="1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3"/>
      <c r="R1" s="33"/>
      <c r="S1" s="33"/>
    </row>
    <row r="2" spans="1:19" ht="15.75" customHeight="1" thickTop="1" x14ac:dyDescent="0.25"/>
    <row r="3" spans="1:19" ht="15.75" customHeight="1" thickBot="1" x14ac:dyDescent="0.3">
      <c r="A3" s="9" t="s">
        <v>1</v>
      </c>
      <c r="B3" s="10" t="s">
        <v>111</v>
      </c>
      <c r="C3" s="11" t="s">
        <v>3</v>
      </c>
      <c r="D3" s="9"/>
      <c r="E3" s="15" t="s">
        <v>4</v>
      </c>
      <c r="F3" s="10" t="s">
        <v>107</v>
      </c>
      <c r="G3" s="11" t="s">
        <v>6</v>
      </c>
      <c r="H3" s="11"/>
      <c r="I3" s="11" t="s">
        <v>7</v>
      </c>
      <c r="J3" s="10"/>
      <c r="K3" s="11" t="s">
        <v>6</v>
      </c>
      <c r="L3" s="11"/>
      <c r="M3" s="11" t="s">
        <v>8</v>
      </c>
      <c r="N3" s="10"/>
      <c r="O3" s="11" t="s">
        <v>6</v>
      </c>
      <c r="Q3" s="18" t="s">
        <v>9</v>
      </c>
      <c r="R3" s="18" t="s">
        <v>10</v>
      </c>
      <c r="S3" s="18" t="s">
        <v>11</v>
      </c>
    </row>
    <row r="4" spans="1:19" ht="15" customHeight="1" x14ac:dyDescent="0.25">
      <c r="A4" s="1" t="s">
        <v>12</v>
      </c>
      <c r="B4">
        <v>879.89</v>
      </c>
      <c r="C4" s="2">
        <f>(B43-B13)/B13</f>
        <v>2.0518233274566269E-2</v>
      </c>
      <c r="E4" s="1" t="s">
        <v>13</v>
      </c>
      <c r="F4">
        <v>3141.09</v>
      </c>
      <c r="G4" s="2">
        <f>(F43-F13)/F13</f>
        <v>-2.0457816898717177E-2</v>
      </c>
      <c r="H4" s="2"/>
      <c r="I4" s="1" t="s">
        <v>13</v>
      </c>
      <c r="J4" s="3"/>
      <c r="K4" s="2" t="str">
        <f>IF(N(J4)=0,"",(J4-J13)/J13)</f>
        <v/>
      </c>
      <c r="L4" s="2"/>
      <c r="M4" s="1" t="s">
        <v>13</v>
      </c>
      <c r="N4" s="3"/>
      <c r="O4" s="2" t="str">
        <f>IF(N(N4)=0,"",(N4-N13)/N13)</f>
        <v/>
      </c>
      <c r="Q4" s="1" t="s">
        <v>13</v>
      </c>
      <c r="R4" s="21">
        <f>SUM(B4,F4,J4,N4)</f>
        <v>4020.98</v>
      </c>
      <c r="S4" s="20">
        <f>((B43+F43)-(B13+F13))/(B13+F13)</f>
        <v>-1.1630870403869727E-2</v>
      </c>
    </row>
    <row r="5" spans="1:19" ht="15" customHeight="1" x14ac:dyDescent="0.25">
      <c r="A5" s="1" t="s">
        <v>14</v>
      </c>
      <c r="B5">
        <v>56.52</v>
      </c>
      <c r="C5" s="4">
        <f>B43-B13</f>
        <v>17.690000000000055</v>
      </c>
      <c r="E5" s="1" t="s">
        <v>15</v>
      </c>
      <c r="F5">
        <v>196.06</v>
      </c>
      <c r="G5" s="4">
        <f>F43-F13</f>
        <v>-64.239999999999782</v>
      </c>
      <c r="H5" s="4"/>
      <c r="I5" s="1" t="s">
        <v>14</v>
      </c>
      <c r="K5" s="4" t="str">
        <f>IF(N(J4)=0,"",J4-J13)</f>
        <v/>
      </c>
      <c r="L5" s="4"/>
      <c r="M5" s="1" t="s">
        <v>14</v>
      </c>
      <c r="O5" s="4" t="str">
        <f>IF(N(N4)=0,"",N4-N13)</f>
        <v/>
      </c>
      <c r="P5" t="s">
        <v>16</v>
      </c>
      <c r="Q5" s="1" t="s">
        <v>14</v>
      </c>
      <c r="R5" s="19">
        <f>SUM(B5,F5,J5,N5)</f>
        <v>252.58</v>
      </c>
      <c r="S5" s="21">
        <f>(B43+F43)-(B13+F13)</f>
        <v>-46.549999999999727</v>
      </c>
    </row>
    <row r="6" spans="1:19" x14ac:dyDescent="0.25">
      <c r="A6" s="1" t="s">
        <v>17</v>
      </c>
      <c r="B6">
        <v>467.05</v>
      </c>
      <c r="E6" s="1" t="s">
        <v>18</v>
      </c>
      <c r="F6">
        <v>480.64</v>
      </c>
      <c r="I6" s="1" t="s">
        <v>18</v>
      </c>
      <c r="J6" s="3"/>
      <c r="M6" s="1" t="s">
        <v>18</v>
      </c>
      <c r="N6" s="3"/>
      <c r="P6" s="5"/>
      <c r="Q6" s="1" t="s">
        <v>18</v>
      </c>
      <c r="R6" s="21">
        <f>IFERROR(ROUND((N(B6)*N(B5)+N(F6)*N(F5)+N(J6)*N(J5)+N(N6)*N(N5))/R5,2),0)</f>
        <v>477.6</v>
      </c>
      <c r="S6" s="19"/>
    </row>
    <row r="7" spans="1:19" x14ac:dyDescent="0.25">
      <c r="A7" s="1" t="s">
        <v>19</v>
      </c>
      <c r="B7">
        <v>15.57</v>
      </c>
      <c r="E7" s="1" t="s">
        <v>20</v>
      </c>
      <c r="F7">
        <v>16.02</v>
      </c>
      <c r="I7" s="1" t="s">
        <v>20</v>
      </c>
      <c r="J7" s="3"/>
      <c r="M7" s="1" t="s">
        <v>20</v>
      </c>
      <c r="N7" s="3"/>
      <c r="P7" s="5"/>
      <c r="Q7" s="1" t="s">
        <v>20</v>
      </c>
      <c r="R7" s="21">
        <f>IFERROR(ROUND(R4/R5,2),0)</f>
        <v>15.92</v>
      </c>
      <c r="S7" s="19"/>
    </row>
    <row r="8" spans="1:19" x14ac:dyDescent="0.25">
      <c r="A8" s="1" t="s">
        <v>21</v>
      </c>
      <c r="B8" s="6">
        <v>0.82899999999999996</v>
      </c>
      <c r="C8" s="6"/>
      <c r="E8" s="1" t="s">
        <v>21</v>
      </c>
      <c r="F8" s="6">
        <v>0.84960000000000002</v>
      </c>
      <c r="I8" s="1" t="s">
        <v>21</v>
      </c>
      <c r="J8" s="7"/>
      <c r="M8" s="1" t="s">
        <v>21</v>
      </c>
      <c r="N8" s="7"/>
      <c r="Q8" s="1" t="s">
        <v>21</v>
      </c>
      <c r="R8" s="20">
        <v>0.84450000000000003</v>
      </c>
      <c r="S8" s="19"/>
    </row>
    <row r="9" spans="1:19" x14ac:dyDescent="0.25">
      <c r="A9" s="1" t="s">
        <v>22</v>
      </c>
      <c r="B9">
        <v>292</v>
      </c>
      <c r="E9" s="1" t="s">
        <v>22</v>
      </c>
      <c r="F9">
        <v>782</v>
      </c>
      <c r="I9" s="1" t="s">
        <v>22</v>
      </c>
      <c r="J9" s="8"/>
      <c r="M9" s="1" t="s">
        <v>22</v>
      </c>
      <c r="N9" s="8"/>
      <c r="Q9" s="1" t="s">
        <v>22</v>
      </c>
      <c r="R9" s="22">
        <f>SUM(B9,F9,J9,N9)</f>
        <v>1074</v>
      </c>
      <c r="S9" s="19"/>
    </row>
    <row r="12" spans="1:19" ht="15.75" customHeight="1" thickBot="1" x14ac:dyDescent="0.3">
      <c r="A12" s="9" t="s">
        <v>23</v>
      </c>
      <c r="B12" s="10" t="s">
        <v>111</v>
      </c>
      <c r="C12" s="11"/>
      <c r="D12" s="9"/>
      <c r="E12" s="9" t="s">
        <v>24</v>
      </c>
      <c r="F12" s="10" t="s">
        <v>107</v>
      </c>
      <c r="G12" s="11"/>
      <c r="H12" s="11"/>
      <c r="I12" s="11" t="s">
        <v>25</v>
      </c>
      <c r="J12" s="10" t="s">
        <v>26</v>
      </c>
      <c r="K12" s="11" t="s">
        <v>6</v>
      </c>
      <c r="L12" s="11"/>
      <c r="M12" s="11" t="s">
        <v>27</v>
      </c>
      <c r="N12" s="10" t="s">
        <v>26</v>
      </c>
      <c r="O12" s="11" t="s">
        <v>6</v>
      </c>
      <c r="Q12" s="18" t="s">
        <v>28</v>
      </c>
      <c r="R12" s="18" t="s">
        <v>10</v>
      </c>
      <c r="S12" s="18"/>
    </row>
    <row r="13" spans="1:19" x14ac:dyDescent="0.25">
      <c r="A13" s="1" t="s">
        <v>13</v>
      </c>
      <c r="B13">
        <v>862.16</v>
      </c>
      <c r="C13" s="12"/>
      <c r="E13" s="1" t="s">
        <v>13</v>
      </c>
      <c r="F13">
        <v>3140.12</v>
      </c>
      <c r="G13" s="2"/>
      <c r="H13" s="2"/>
      <c r="I13" s="1" t="s">
        <v>13</v>
      </c>
      <c r="J13" s="1">
        <v>136.24</v>
      </c>
      <c r="K13" s="3"/>
      <c r="L13" s="2"/>
      <c r="M13" s="1" t="s">
        <v>13</v>
      </c>
      <c r="N13" s="1">
        <v>3062.37</v>
      </c>
      <c r="O13" s="3"/>
      <c r="Q13" s="1" t="s">
        <v>13</v>
      </c>
      <c r="R13" s="1">
        <f>SUM(B13,F13,J13,N13)</f>
        <v>7200.8899999999994</v>
      </c>
      <c r="S13" s="21"/>
    </row>
    <row r="14" spans="1:19" x14ac:dyDescent="0.25">
      <c r="A14" s="1" t="s">
        <v>14</v>
      </c>
      <c r="B14">
        <v>51.5</v>
      </c>
      <c r="C14" s="4"/>
      <c r="E14" s="1" t="s">
        <v>15</v>
      </c>
      <c r="F14">
        <v>198.33</v>
      </c>
      <c r="G14" s="4"/>
      <c r="H14" s="4"/>
      <c r="I14" s="1" t="s">
        <v>14</v>
      </c>
      <c r="J14" s="1">
        <v>6.46</v>
      </c>
      <c r="K14" s="3"/>
      <c r="L14" s="4"/>
      <c r="M14" s="1" t="s">
        <v>14</v>
      </c>
      <c r="N14" s="1">
        <v>191.07</v>
      </c>
      <c r="O14" s="3"/>
      <c r="Q14" s="1" t="s">
        <v>14</v>
      </c>
      <c r="R14" s="1">
        <f>SUM(B14,F14,J14,N14)</f>
        <v>447.36</v>
      </c>
      <c r="S14" s="21"/>
    </row>
    <row r="15" spans="1:19" x14ac:dyDescent="0.25">
      <c r="A15" s="1" t="s">
        <v>18</v>
      </c>
      <c r="B15">
        <v>511.78</v>
      </c>
      <c r="E15" s="1" t="s">
        <v>18</v>
      </c>
      <c r="F15" s="4">
        <v>489.95</v>
      </c>
      <c r="I15" s="1" t="s">
        <v>18</v>
      </c>
      <c r="J15" s="1">
        <v>643.08000000000004</v>
      </c>
      <c r="K15" s="3"/>
      <c r="M15" s="1" t="s">
        <v>18</v>
      </c>
      <c r="N15" s="1">
        <v>493.33</v>
      </c>
      <c r="O15" s="3"/>
      <c r="Q15" s="1" t="s">
        <v>18</v>
      </c>
      <c r="R15" s="1">
        <f>IFERROR(ROUND((N(B15)*N(B14)+N(F15)*N(F14)+N(J15)*N(J14)+N(N15)*N(N14))/R14,2),0)</f>
        <v>496.12</v>
      </c>
      <c r="S15" s="21"/>
    </row>
    <row r="16" spans="1:19" x14ac:dyDescent="0.25">
      <c r="A16" s="1" t="s">
        <v>20</v>
      </c>
      <c r="B16">
        <v>16.739999999999998</v>
      </c>
      <c r="E16" s="1" t="s">
        <v>20</v>
      </c>
      <c r="F16">
        <v>15.83</v>
      </c>
      <c r="I16" s="1" t="s">
        <v>20</v>
      </c>
      <c r="J16" s="1">
        <v>21.1</v>
      </c>
      <c r="K16" s="3"/>
      <c r="M16" s="1" t="s">
        <v>20</v>
      </c>
      <c r="N16" s="1">
        <v>16.03</v>
      </c>
      <c r="O16" s="3"/>
      <c r="Q16" s="1" t="s">
        <v>20</v>
      </c>
      <c r="R16" s="1">
        <f>IFERROR(ROUND(R13/R14,2),0)</f>
        <v>16.100000000000001</v>
      </c>
      <c r="S16" s="21"/>
    </row>
    <row r="17" spans="1:19" x14ac:dyDescent="0.25">
      <c r="A17" s="1" t="s">
        <v>21</v>
      </c>
      <c r="B17" s="6">
        <v>0.90590000000000004</v>
      </c>
      <c r="C17" s="6"/>
      <c r="E17" s="1" t="s">
        <v>21</v>
      </c>
      <c r="F17" s="6">
        <v>0.93910000000000005</v>
      </c>
      <c r="I17" s="1" t="s">
        <v>21</v>
      </c>
      <c r="J17" s="13">
        <v>0.95069999999999999</v>
      </c>
      <c r="K17" s="7"/>
      <c r="M17" s="1" t="s">
        <v>21</v>
      </c>
      <c r="N17" s="13">
        <v>0.92490000000000006</v>
      </c>
      <c r="O17" s="7"/>
      <c r="Q17" s="1" t="s">
        <v>21</v>
      </c>
      <c r="R17" s="13">
        <f>IFERROR(ROUND((N(B17)*N(B18)+N(F17)*N(F18)+N(J17)*N(J18)+N(N17)*N(N18))/R18,4),0)</f>
        <v>0.92949999999999999</v>
      </c>
      <c r="S17" s="20"/>
    </row>
    <row r="18" spans="1:19" x14ac:dyDescent="0.25">
      <c r="A18" s="1" t="s">
        <v>22</v>
      </c>
      <c r="B18">
        <v>209</v>
      </c>
      <c r="E18" s="1" t="s">
        <v>22</v>
      </c>
      <c r="F18">
        <v>798</v>
      </c>
      <c r="I18" s="1" t="s">
        <v>22</v>
      </c>
      <c r="J18" s="1">
        <v>34</v>
      </c>
      <c r="K18" s="8"/>
      <c r="M18" s="1" t="s">
        <v>22</v>
      </c>
      <c r="N18" s="1">
        <v>751</v>
      </c>
      <c r="O18" s="8"/>
      <c r="Q18" s="1" t="s">
        <v>22</v>
      </c>
      <c r="R18" s="1">
        <f>SUM(B18,F18,J18,N18)</f>
        <v>1792</v>
      </c>
      <c r="S18" s="22"/>
    </row>
    <row r="20" spans="1:19" ht="20.2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3"/>
      <c r="R20" s="33"/>
      <c r="S20" s="33"/>
    </row>
    <row r="21" spans="1:19" ht="16.5" customHeight="1" thickTop="1" thickBot="1" x14ac:dyDescent="0.3">
      <c r="A21" s="9" t="s">
        <v>1</v>
      </c>
      <c r="B21" s="10" t="s">
        <v>111</v>
      </c>
      <c r="C21" s="11" t="s">
        <v>3</v>
      </c>
      <c r="D21" s="9"/>
      <c r="E21" s="15" t="s">
        <v>4</v>
      </c>
      <c r="F21" s="10" t="s">
        <v>107</v>
      </c>
      <c r="G21" s="11" t="s">
        <v>3</v>
      </c>
      <c r="H21" s="11"/>
      <c r="I21" s="11" t="s">
        <v>7</v>
      </c>
      <c r="J21" s="10"/>
      <c r="K21" s="11" t="s">
        <v>6</v>
      </c>
      <c r="L21" s="11"/>
      <c r="M21" s="11" t="s">
        <v>8</v>
      </c>
      <c r="N21" s="10"/>
      <c r="O21" s="11" t="s">
        <v>6</v>
      </c>
      <c r="Q21" s="18" t="s">
        <v>9</v>
      </c>
      <c r="R21" s="18" t="s">
        <v>10</v>
      </c>
      <c r="S21" s="18" t="s">
        <v>11</v>
      </c>
    </row>
    <row r="22" spans="1:19" x14ac:dyDescent="0.25">
      <c r="A22" s="1" t="s">
        <v>13</v>
      </c>
      <c r="B22">
        <v>1302.33</v>
      </c>
      <c r="C22" s="2">
        <f>(B55-B30)/B30</f>
        <v>-2.6618024591271477E-2</v>
      </c>
      <c r="E22" s="1" t="s">
        <v>13</v>
      </c>
      <c r="F22">
        <v>5190.8500000000004</v>
      </c>
      <c r="G22" s="2">
        <f>(F55-F30)/F30</f>
        <v>2.5894331584244298E-3</v>
      </c>
      <c r="H22" s="2"/>
      <c r="I22" s="1" t="s">
        <v>13</v>
      </c>
      <c r="J22" s="3"/>
      <c r="K22" s="2" t="str">
        <f>IF(N(J22)=0,"",(J22-J30)/J30)</f>
        <v/>
      </c>
      <c r="L22" s="2"/>
      <c r="M22" s="1" t="s">
        <v>13</v>
      </c>
      <c r="N22" s="3"/>
      <c r="O22" s="2" t="str">
        <f>IF(N(N22)=0,"",(N22-N30)/N30)</f>
        <v/>
      </c>
      <c r="P22" s="4"/>
      <c r="Q22" s="1" t="s">
        <v>13</v>
      </c>
      <c r="R22" s="21">
        <f>SUM(B22,F22,J22,N22)</f>
        <v>6493.18</v>
      </c>
      <c r="S22" s="20">
        <f>((B55+F55)-(B30+F30))/(B30+F30)</f>
        <v>-4.5818634877453903E-3</v>
      </c>
    </row>
    <row r="23" spans="1:19" x14ac:dyDescent="0.25">
      <c r="A23" s="1" t="s">
        <v>14</v>
      </c>
      <c r="B23">
        <v>80.25</v>
      </c>
      <c r="C23" s="4">
        <f>B55-B30</f>
        <v>-35.460000000000036</v>
      </c>
      <c r="E23" s="1" t="s">
        <v>14</v>
      </c>
      <c r="F23">
        <v>282.14</v>
      </c>
      <c r="G23" s="4">
        <f>F55-F30</f>
        <v>10.599999999999909</v>
      </c>
      <c r="H23" s="4"/>
      <c r="I23" s="1" t="s">
        <v>14</v>
      </c>
      <c r="J23" s="3"/>
      <c r="K23" s="4" t="str">
        <f>IF(N(J22)=0,"",J22-J30)</f>
        <v/>
      </c>
      <c r="L23" s="4"/>
      <c r="M23" s="1" t="s">
        <v>14</v>
      </c>
      <c r="N23" s="3"/>
      <c r="O23" s="4" t="str">
        <f>IF(N(N22)=0,"",N22-N30)</f>
        <v/>
      </c>
      <c r="P23" t="s">
        <v>16</v>
      </c>
      <c r="Q23" s="1" t="s">
        <v>14</v>
      </c>
      <c r="R23" s="21">
        <f>SUM(B23,F23,J23,N23)</f>
        <v>362.39</v>
      </c>
      <c r="S23" s="21">
        <f>(B55+F55)-(B30+F30)</f>
        <v>-24.859999999999673</v>
      </c>
    </row>
    <row r="24" spans="1:19" x14ac:dyDescent="0.25">
      <c r="A24" s="1" t="s">
        <v>18</v>
      </c>
      <c r="B24">
        <v>486.87</v>
      </c>
      <c r="E24" s="1" t="s">
        <v>18</v>
      </c>
      <c r="F24">
        <v>551.95000000000005</v>
      </c>
      <c r="I24" s="1" t="s">
        <v>18</v>
      </c>
      <c r="J24" s="3"/>
      <c r="M24" s="1" t="s">
        <v>18</v>
      </c>
      <c r="N24" s="3"/>
      <c r="Q24" s="1" t="s">
        <v>18</v>
      </c>
      <c r="R24" s="21">
        <f>IFERROR(ROUND((N(B24)*N(B23)+N(F24)*N(F23)+N(J24)*N(J23)+N(N24)*N(N23))/R23,2),0)</f>
        <v>537.54</v>
      </c>
      <c r="S24" s="19"/>
    </row>
    <row r="25" spans="1:19" x14ac:dyDescent="0.25">
      <c r="A25" s="1" t="s">
        <v>20</v>
      </c>
      <c r="B25">
        <v>16.23</v>
      </c>
      <c r="E25" s="1" t="s">
        <v>20</v>
      </c>
      <c r="F25">
        <v>18.399999999999999</v>
      </c>
      <c r="I25" s="1" t="s">
        <v>20</v>
      </c>
      <c r="J25" s="3"/>
      <c r="M25" s="1" t="s">
        <v>20</v>
      </c>
      <c r="N25" s="3"/>
      <c r="Q25" s="1" t="s">
        <v>20</v>
      </c>
      <c r="R25" s="21">
        <f>IFERROR(ROUND(R22/R23,2),0)</f>
        <v>17.920000000000002</v>
      </c>
      <c r="S25" s="19"/>
    </row>
    <row r="26" spans="1:19" x14ac:dyDescent="0.25">
      <c r="A26" s="1" t="s">
        <v>21</v>
      </c>
      <c r="B26" s="6">
        <v>0.80459999999999998</v>
      </c>
      <c r="C26" s="6"/>
      <c r="E26" s="1" t="s">
        <v>21</v>
      </c>
      <c r="F26" s="6">
        <v>0.90190000000000003</v>
      </c>
      <c r="I26" s="1" t="s">
        <v>21</v>
      </c>
      <c r="J26" s="7"/>
      <c r="M26" s="1" t="s">
        <v>21</v>
      </c>
      <c r="N26" s="7"/>
      <c r="Q26" s="1" t="s">
        <v>21</v>
      </c>
      <c r="R26" s="20">
        <v>0.87490000000000001</v>
      </c>
      <c r="S26" s="19"/>
    </row>
    <row r="27" spans="1:19" x14ac:dyDescent="0.25">
      <c r="A27" s="1" t="s">
        <v>22</v>
      </c>
      <c r="B27">
        <v>370</v>
      </c>
      <c r="E27" s="1" t="s">
        <v>22</v>
      </c>
      <c r="F27">
        <v>1215</v>
      </c>
      <c r="I27" s="1" t="s">
        <v>22</v>
      </c>
      <c r="J27" s="8"/>
      <c r="M27" s="1" t="s">
        <v>22</v>
      </c>
      <c r="N27" s="8"/>
      <c r="Q27" s="1" t="s">
        <v>22</v>
      </c>
      <c r="R27" s="22">
        <f>SUM(B27,F27,J27,N27)</f>
        <v>1585</v>
      </c>
      <c r="S27" s="19"/>
    </row>
    <row r="29" spans="1:19" ht="15.75" customHeight="1" thickBot="1" x14ac:dyDescent="0.3">
      <c r="A29" s="9" t="s">
        <v>23</v>
      </c>
      <c r="B29" s="10" t="s">
        <v>111</v>
      </c>
      <c r="C29" s="11"/>
      <c r="D29" s="9"/>
      <c r="E29" s="9" t="s">
        <v>24</v>
      </c>
      <c r="F29" s="10" t="s">
        <v>107</v>
      </c>
      <c r="G29" s="11"/>
      <c r="H29" s="11"/>
      <c r="I29" s="11" t="s">
        <v>25</v>
      </c>
      <c r="J29" s="10" t="s">
        <v>26</v>
      </c>
      <c r="K29" s="11"/>
      <c r="L29" s="11"/>
      <c r="M29" s="11" t="s">
        <v>27</v>
      </c>
      <c r="N29" s="10" t="s">
        <v>26</v>
      </c>
      <c r="O29" s="11"/>
      <c r="Q29" s="18" t="s">
        <v>28</v>
      </c>
      <c r="R29" s="18" t="s">
        <v>10</v>
      </c>
      <c r="S29" s="18"/>
    </row>
    <row r="30" spans="1:19" x14ac:dyDescent="0.25">
      <c r="A30" s="1" t="s">
        <v>13</v>
      </c>
      <c r="B30">
        <v>1332.18</v>
      </c>
      <c r="C30" s="14"/>
      <c r="E30" s="1" t="s">
        <v>13</v>
      </c>
      <c r="F30">
        <v>4093.56</v>
      </c>
      <c r="G30" s="2"/>
      <c r="H30" s="2"/>
      <c r="I30" s="1" t="s">
        <v>13</v>
      </c>
      <c r="J30" s="16">
        <v>110.57</v>
      </c>
      <c r="K30" s="2"/>
      <c r="L30" s="2"/>
      <c r="M30" s="1" t="s">
        <v>13</v>
      </c>
      <c r="N30" s="16">
        <v>3996.71</v>
      </c>
      <c r="O30" s="2"/>
      <c r="Q30" s="1" t="s">
        <v>13</v>
      </c>
      <c r="R30" s="21">
        <f>SUM(B30,F30,J30,N30)</f>
        <v>9533.02</v>
      </c>
      <c r="S30" s="20"/>
    </row>
    <row r="31" spans="1:19" x14ac:dyDescent="0.25">
      <c r="A31" s="1" t="s">
        <v>14</v>
      </c>
      <c r="B31">
        <v>82.71</v>
      </c>
      <c r="C31" s="4"/>
      <c r="E31" s="1" t="s">
        <v>14</v>
      </c>
      <c r="F31">
        <v>274.95</v>
      </c>
      <c r="G31" s="4"/>
      <c r="H31" s="4"/>
      <c r="I31" s="1" t="s">
        <v>14</v>
      </c>
      <c r="J31" s="16">
        <v>5.23</v>
      </c>
      <c r="K31" s="4"/>
      <c r="L31" s="4"/>
      <c r="M31" s="1" t="s">
        <v>14</v>
      </c>
      <c r="N31" s="16">
        <v>277.95</v>
      </c>
      <c r="O31" s="4"/>
      <c r="Q31" s="1" t="s">
        <v>14</v>
      </c>
      <c r="R31" s="21">
        <f>SUM(B31,F31,J31,N31)</f>
        <v>640.83999999999992</v>
      </c>
      <c r="S31" s="21"/>
    </row>
    <row r="32" spans="1:19" x14ac:dyDescent="0.25">
      <c r="A32" s="1" t="s">
        <v>18</v>
      </c>
      <c r="B32">
        <v>493.7</v>
      </c>
      <c r="E32" s="1" t="s">
        <v>18</v>
      </c>
      <c r="F32">
        <v>464.56</v>
      </c>
      <c r="I32" s="1" t="s">
        <v>18</v>
      </c>
      <c r="J32" s="16">
        <v>649.08000000000004</v>
      </c>
      <c r="M32" s="1" t="s">
        <v>18</v>
      </c>
      <c r="N32" s="16">
        <v>445.49</v>
      </c>
      <c r="Q32" s="1" t="s">
        <v>18</v>
      </c>
      <c r="R32" s="21">
        <f>IFERROR(ROUND((N(B32)*N(B31)+N(F32)*N(F31)+N(J32)*N(J31)+N(N32)*N(N31))/R31,2),0)</f>
        <v>461.56</v>
      </c>
      <c r="S32" s="19"/>
    </row>
    <row r="33" spans="1:19" x14ac:dyDescent="0.25">
      <c r="A33" s="1" t="s">
        <v>20</v>
      </c>
      <c r="B33">
        <v>16.11</v>
      </c>
      <c r="E33" s="1" t="s">
        <v>20</v>
      </c>
      <c r="F33">
        <v>14.89</v>
      </c>
      <c r="I33" s="1" t="s">
        <v>20</v>
      </c>
      <c r="J33" s="16">
        <v>21.13</v>
      </c>
      <c r="M33" s="1" t="s">
        <v>20</v>
      </c>
      <c r="N33" s="16">
        <v>14.38</v>
      </c>
      <c r="Q33" s="1" t="s">
        <v>20</v>
      </c>
      <c r="R33" s="21">
        <f>IFERROR(ROUND(R30/R31,2),0)</f>
        <v>14.88</v>
      </c>
      <c r="S33" s="19"/>
    </row>
    <row r="34" spans="1:19" x14ac:dyDescent="0.25">
      <c r="A34" s="1" t="s">
        <v>21</v>
      </c>
      <c r="B34" s="6">
        <v>0.81259999999999999</v>
      </c>
      <c r="C34" s="6"/>
      <c r="E34" s="1" t="s">
        <v>21</v>
      </c>
      <c r="F34" s="6">
        <v>0.90510000000000002</v>
      </c>
      <c r="I34" s="1" t="s">
        <v>21</v>
      </c>
      <c r="J34" s="7">
        <v>0.93130000000000002</v>
      </c>
      <c r="M34" s="1" t="s">
        <v>21</v>
      </c>
      <c r="N34" s="7">
        <v>0.88200000000000001</v>
      </c>
      <c r="Q34" s="1" t="s">
        <v>21</v>
      </c>
      <c r="R34" s="20">
        <f>IFERROR(ROUND((N(B34)*N(B35)+N(F34)*N(F35)+N(J34)*N(J35)+N(N34)*N(N35))/R35,4),0)</f>
        <v>0.88200000000000001</v>
      </c>
      <c r="S34" s="19"/>
    </row>
    <row r="35" spans="1:19" x14ac:dyDescent="0.25">
      <c r="A35" s="1" t="s">
        <v>22</v>
      </c>
      <c r="B35">
        <v>362</v>
      </c>
      <c r="E35" s="1" t="s">
        <v>22</v>
      </c>
      <c r="F35">
        <v>1028</v>
      </c>
      <c r="I35" s="1" t="s">
        <v>22</v>
      </c>
      <c r="J35" s="16">
        <v>26</v>
      </c>
      <c r="M35" s="1" t="s">
        <v>22</v>
      </c>
      <c r="N35" s="16">
        <v>1016</v>
      </c>
      <c r="Q35" s="1" t="s">
        <v>22</v>
      </c>
      <c r="R35" s="22">
        <f>SUM(B35,F35,J35,N35)</f>
        <v>2432</v>
      </c>
      <c r="S35" s="19"/>
    </row>
    <row r="37" spans="1:19" x14ac:dyDescent="0.25">
      <c r="A37" s="23" t="s">
        <v>114</v>
      </c>
    </row>
    <row r="39" spans="1:19" x14ac:dyDescent="0.25">
      <c r="A39" s="23" t="s">
        <v>115</v>
      </c>
    </row>
    <row r="41" spans="1:19" x14ac:dyDescent="0.25">
      <c r="A41" s="27" t="s">
        <v>116</v>
      </c>
    </row>
    <row r="42" spans="1:19" x14ac:dyDescent="0.25">
      <c r="B42" s="34" t="s">
        <v>1</v>
      </c>
      <c r="F42" s="34" t="s">
        <v>4</v>
      </c>
    </row>
    <row r="43" spans="1:19" x14ac:dyDescent="0.25">
      <c r="A43" t="s">
        <v>117</v>
      </c>
      <c r="B43" s="35">
        <v>879.85</v>
      </c>
      <c r="F43" s="35">
        <v>3075.88</v>
      </c>
    </row>
    <row r="44" spans="1:19" x14ac:dyDescent="0.25">
      <c r="A44" t="s">
        <v>118</v>
      </c>
      <c r="B44" s="35">
        <v>0</v>
      </c>
      <c r="F44" s="35">
        <v>64.22</v>
      </c>
    </row>
    <row r="45" spans="1:19" x14ac:dyDescent="0.25">
      <c r="A45" t="s">
        <v>119</v>
      </c>
      <c r="B45" s="35">
        <v>0.04</v>
      </c>
      <c r="F45" s="35">
        <v>0.99</v>
      </c>
    </row>
    <row r="46" spans="1:19" x14ac:dyDescent="0.25">
      <c r="A46" t="s">
        <v>120</v>
      </c>
      <c r="B46" s="35">
        <v>22.65</v>
      </c>
      <c r="F46" s="35">
        <v>2.0099999999999998</v>
      </c>
    </row>
    <row r="47" spans="1:19" x14ac:dyDescent="0.25">
      <c r="A47" t="s">
        <v>121</v>
      </c>
      <c r="B47" s="36" t="s">
        <v>122</v>
      </c>
      <c r="F47" s="36" t="s">
        <v>123</v>
      </c>
    </row>
    <row r="48" spans="1:19" x14ac:dyDescent="0.25">
      <c r="A48" t="s">
        <v>124</v>
      </c>
      <c r="B48" s="36" t="s">
        <v>125</v>
      </c>
      <c r="F48" s="36" t="s">
        <v>126</v>
      </c>
    </row>
    <row r="49" spans="1:6" x14ac:dyDescent="0.25">
      <c r="A49" t="s">
        <v>127</v>
      </c>
      <c r="B49" s="35">
        <v>1.1399999999999999</v>
      </c>
      <c r="F49" s="35">
        <v>0.77</v>
      </c>
    </row>
    <row r="50" spans="1:6" x14ac:dyDescent="0.25">
      <c r="A50" t="s">
        <v>128</v>
      </c>
      <c r="B50" s="35">
        <v>15.57</v>
      </c>
      <c r="F50" s="35">
        <v>15.69</v>
      </c>
    </row>
    <row r="51" spans="1:6" x14ac:dyDescent="0.25">
      <c r="A51" t="s">
        <v>129</v>
      </c>
      <c r="B51" s="35">
        <v>15.73</v>
      </c>
      <c r="F51" s="35">
        <v>15.7</v>
      </c>
    </row>
    <row r="53" spans="1:6" x14ac:dyDescent="0.25">
      <c r="A53" s="27" t="s">
        <v>130</v>
      </c>
    </row>
    <row r="54" spans="1:6" x14ac:dyDescent="0.25">
      <c r="B54" s="34" t="s">
        <v>1</v>
      </c>
      <c r="F54" s="34" t="s">
        <v>4</v>
      </c>
    </row>
    <row r="55" spans="1:6" x14ac:dyDescent="0.25">
      <c r="A55" t="s">
        <v>117</v>
      </c>
      <c r="B55" s="35">
        <v>1296.72</v>
      </c>
      <c r="F55" s="35">
        <v>4104.16</v>
      </c>
    </row>
    <row r="56" spans="1:6" x14ac:dyDescent="0.25">
      <c r="A56" t="s">
        <v>118</v>
      </c>
      <c r="B56" s="35">
        <v>5.24</v>
      </c>
      <c r="F56" s="35">
        <v>695.86</v>
      </c>
    </row>
    <row r="57" spans="1:6" x14ac:dyDescent="0.25">
      <c r="A57" t="s">
        <v>119</v>
      </c>
      <c r="B57" s="35">
        <v>0.37</v>
      </c>
      <c r="F57" s="35">
        <v>390.83</v>
      </c>
    </row>
    <row r="58" spans="1:6" x14ac:dyDescent="0.25">
      <c r="A58" t="s">
        <v>120</v>
      </c>
      <c r="B58" s="35">
        <v>51.58</v>
      </c>
      <c r="F58" s="35">
        <v>0.48</v>
      </c>
    </row>
    <row r="59" spans="1:6" x14ac:dyDescent="0.25">
      <c r="A59" t="s">
        <v>121</v>
      </c>
      <c r="B59" s="36" t="s">
        <v>131</v>
      </c>
      <c r="F59" s="36" t="s">
        <v>132</v>
      </c>
    </row>
    <row r="60" spans="1:6" x14ac:dyDescent="0.25">
      <c r="A60" t="s">
        <v>124</v>
      </c>
      <c r="B60" s="36" t="s">
        <v>133</v>
      </c>
      <c r="F60" s="36" t="s">
        <v>134</v>
      </c>
    </row>
    <row r="61" spans="1:6" x14ac:dyDescent="0.25">
      <c r="A61" t="s">
        <v>127</v>
      </c>
      <c r="B61" s="35">
        <v>2.92</v>
      </c>
      <c r="F61" s="35">
        <v>47.53</v>
      </c>
    </row>
    <row r="62" spans="1:6" x14ac:dyDescent="0.25">
      <c r="A62" t="s">
        <v>128</v>
      </c>
      <c r="B62" s="35">
        <v>16.16</v>
      </c>
      <c r="F62" s="35">
        <v>14.55</v>
      </c>
    </row>
    <row r="63" spans="1:6" x14ac:dyDescent="0.25">
      <c r="A63" t="s">
        <v>129</v>
      </c>
      <c r="B63" s="35">
        <v>16.07</v>
      </c>
      <c r="F63" s="35">
        <v>13.12</v>
      </c>
    </row>
  </sheetData>
  <mergeCells count="2">
    <mergeCell ref="A1:S1"/>
    <mergeCell ref="A20:S2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25D5-65B2-48B4-953F-CDEBEB702B83}">
  <dimension ref="A1:S57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1.7109375" customWidth="1"/>
    <col min="15" max="15" width="10.42578125" customWidth="1"/>
    <col min="16" max="16" width="4" customWidth="1"/>
    <col min="17" max="17" width="10.28515625" customWidth="1"/>
    <col min="18" max="18" width="11.7109375" bestFit="1" customWidth="1"/>
    <col min="19" max="19" width="10.42578125" bestFit="1" customWidth="1"/>
  </cols>
  <sheetData>
    <row r="1" spans="1:19" ht="20.25" customHeight="1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3"/>
      <c r="R1" s="33"/>
      <c r="S1" s="33"/>
    </row>
    <row r="2" spans="1:19" ht="15.75" customHeight="1" thickTop="1" x14ac:dyDescent="0.25"/>
    <row r="3" spans="1:19" ht="15.75" customHeight="1" thickBot="1" x14ac:dyDescent="0.3">
      <c r="A3" s="9" t="s">
        <v>1</v>
      </c>
      <c r="B3" s="10" t="s">
        <v>91</v>
      </c>
      <c r="C3" s="11" t="s">
        <v>3</v>
      </c>
      <c r="D3" s="9"/>
      <c r="E3" s="15" t="s">
        <v>4</v>
      </c>
      <c r="F3" s="10" t="s">
        <v>89</v>
      </c>
      <c r="G3" s="11" t="s">
        <v>6</v>
      </c>
      <c r="H3" s="11"/>
      <c r="I3" s="11" t="s">
        <v>7</v>
      </c>
      <c r="J3" s="10"/>
      <c r="K3" s="11" t="s">
        <v>6</v>
      </c>
      <c r="L3" s="11"/>
      <c r="M3" s="11" t="s">
        <v>8</v>
      </c>
      <c r="N3" s="10"/>
      <c r="O3" s="11" t="s">
        <v>6</v>
      </c>
      <c r="Q3" s="18" t="s">
        <v>9</v>
      </c>
      <c r="R3" s="18" t="s">
        <v>10</v>
      </c>
      <c r="S3" s="18" t="s">
        <v>11</v>
      </c>
    </row>
    <row r="4" spans="1:19" ht="15" customHeight="1" x14ac:dyDescent="0.25">
      <c r="A4" s="1" t="s">
        <v>12</v>
      </c>
      <c r="B4">
        <v>879.85</v>
      </c>
      <c r="C4" s="2">
        <f>(B4-B13)/B13</f>
        <v>2.0908995973683883E-2</v>
      </c>
      <c r="E4" s="1" t="s">
        <v>13</v>
      </c>
      <c r="F4">
        <v>3071.35</v>
      </c>
      <c r="G4" s="2">
        <f>(F4-F13)/F13</f>
        <v>-2.2006330282824848E-2</v>
      </c>
      <c r="H4" s="2"/>
      <c r="I4" s="1" t="s">
        <v>13</v>
      </c>
      <c r="J4" s="3"/>
      <c r="K4" s="2" t="str">
        <f>IF(N(J4)=0,"",(J4-J13)/J13)</f>
        <v/>
      </c>
      <c r="L4" s="2"/>
      <c r="M4" s="1" t="s">
        <v>13</v>
      </c>
      <c r="N4" s="3"/>
      <c r="O4" s="2" t="str">
        <f>IF(N(N4)=0,"",(N4-N13)/N13)</f>
        <v/>
      </c>
      <c r="Q4" s="1" t="s">
        <v>13</v>
      </c>
      <c r="R4" s="21">
        <f>SUM(B4,F4,J4,N4)</f>
        <v>3951.2</v>
      </c>
      <c r="S4" s="20">
        <f>IFERROR((R4-(IF(N(B4)&gt;0,N(B13),0)+IF(N(F4)&gt;0,N(F13),0)+IF(N(J4)&gt;0,N(J13),0)+IF(N(N4)&gt;0,N(N13),0)))/(IF(N(B4)&gt;0,N(B13),0)+IF(N(F4)&gt;0,N(F13),0)+IF(N(J4)&gt;0,N(J13),0)+IF(N(N4)&gt;0,N(N13),0)),"")</f>
        <v>-1.2765191927621473E-2</v>
      </c>
    </row>
    <row r="5" spans="1:19" ht="15" customHeight="1" x14ac:dyDescent="0.25">
      <c r="A5" s="1" t="s">
        <v>14</v>
      </c>
      <c r="B5">
        <v>56.52</v>
      </c>
      <c r="C5" s="4">
        <f>B4-B13</f>
        <v>18.019999999999982</v>
      </c>
      <c r="E5" s="1" t="s">
        <v>15</v>
      </c>
      <c r="F5">
        <v>194.73</v>
      </c>
      <c r="G5" s="4">
        <f>F4-F13</f>
        <v>-69.110000000000127</v>
      </c>
      <c r="H5" s="4"/>
      <c r="I5" s="1" t="s">
        <v>14</v>
      </c>
      <c r="K5" s="4" t="str">
        <f>IF(N(J4)=0,"",J4-J13)</f>
        <v/>
      </c>
      <c r="L5" s="4"/>
      <c r="M5" s="1" t="s">
        <v>14</v>
      </c>
      <c r="O5" s="4" t="str">
        <f>IF(N(N4)=0,"",N4-N13)</f>
        <v/>
      </c>
      <c r="P5" t="s">
        <v>16</v>
      </c>
      <c r="Q5" s="1" t="s">
        <v>14</v>
      </c>
      <c r="R5" s="19">
        <f>SUM(B5,F5,J5,N5)</f>
        <v>251.25</v>
      </c>
      <c r="S5" s="21">
        <f>IF(N(R4)=0,"",R4-(IF(N(B4)&gt;0,N(B13),0)+IF(N(F4)&gt;0,N(F13),0)+IF(N(J4)&gt;0,N(J13),0)+IF(N(N4)&gt;0,N(N13),0)))</f>
        <v>-51.090000000000146</v>
      </c>
    </row>
    <row r="6" spans="1:19" x14ac:dyDescent="0.25">
      <c r="A6" s="1" t="s">
        <v>17</v>
      </c>
      <c r="B6">
        <v>467.03</v>
      </c>
      <c r="E6" s="1" t="s">
        <v>18</v>
      </c>
      <c r="F6">
        <v>473.17</v>
      </c>
      <c r="I6" s="1" t="s">
        <v>18</v>
      </c>
      <c r="J6" s="3"/>
      <c r="M6" s="1" t="s">
        <v>18</v>
      </c>
      <c r="N6" s="3"/>
      <c r="P6" s="5"/>
      <c r="Q6" s="1" t="s">
        <v>18</v>
      </c>
      <c r="R6" s="21">
        <f>IFERROR(ROUND((N(B6)*N(B5)+N(F6)*N(F5)+N(J6)*N(J5)+N(N6)*N(N5))/R5,2),0)</f>
        <v>471.79</v>
      </c>
      <c r="S6" s="19"/>
    </row>
    <row r="7" spans="1:19" x14ac:dyDescent="0.25">
      <c r="A7" s="1" t="s">
        <v>19</v>
      </c>
      <c r="B7">
        <v>15.57</v>
      </c>
      <c r="E7" s="1" t="s">
        <v>20</v>
      </c>
      <c r="F7">
        <v>15.77</v>
      </c>
      <c r="I7" s="1" t="s">
        <v>20</v>
      </c>
      <c r="J7" s="3"/>
      <c r="M7" s="1" t="s">
        <v>20</v>
      </c>
      <c r="N7" s="3"/>
      <c r="P7" s="5"/>
      <c r="Q7" s="1" t="s">
        <v>20</v>
      </c>
      <c r="R7" s="21">
        <f>IFERROR(ROUND(R4/R5,2),0)</f>
        <v>15.73</v>
      </c>
      <c r="S7" s="19"/>
    </row>
    <row r="8" spans="1:19" x14ac:dyDescent="0.25">
      <c r="A8" s="1" t="s">
        <v>21</v>
      </c>
      <c r="B8" s="6">
        <v>0.82899999999999996</v>
      </c>
      <c r="C8" s="6"/>
      <c r="E8" s="1" t="s">
        <v>21</v>
      </c>
      <c r="F8" s="6">
        <v>0.84709999999999996</v>
      </c>
      <c r="I8" s="1" t="s">
        <v>21</v>
      </c>
      <c r="J8" s="7"/>
      <c r="M8" s="1" t="s">
        <v>21</v>
      </c>
      <c r="N8" s="7"/>
      <c r="Q8" s="1" t="s">
        <v>21</v>
      </c>
      <c r="R8" s="20">
        <v>0.84260000000000002</v>
      </c>
      <c r="S8" s="19"/>
    </row>
    <row r="9" spans="1:19" x14ac:dyDescent="0.25">
      <c r="A9" s="1" t="s">
        <v>22</v>
      </c>
      <c r="B9">
        <v>292</v>
      </c>
      <c r="E9" s="1" t="s">
        <v>22</v>
      </c>
      <c r="F9">
        <v>782</v>
      </c>
      <c r="I9" s="1" t="s">
        <v>22</v>
      </c>
      <c r="J9" s="8"/>
      <c r="M9" s="1" t="s">
        <v>22</v>
      </c>
      <c r="N9" s="8"/>
      <c r="Q9" s="1" t="s">
        <v>22</v>
      </c>
      <c r="R9" s="22">
        <f>SUM(B9,F9,J9,N9)</f>
        <v>1074</v>
      </c>
      <c r="S9" s="19"/>
    </row>
    <row r="12" spans="1:19" ht="15.75" customHeight="1" thickBot="1" x14ac:dyDescent="0.3">
      <c r="A12" s="9" t="s">
        <v>23</v>
      </c>
      <c r="B12" s="10" t="s">
        <v>91</v>
      </c>
      <c r="C12" s="11"/>
      <c r="D12" s="9"/>
      <c r="E12" s="9" t="s">
        <v>24</v>
      </c>
      <c r="F12" s="10" t="s">
        <v>89</v>
      </c>
      <c r="G12" s="11"/>
      <c r="H12" s="11"/>
      <c r="I12" s="11" t="s">
        <v>25</v>
      </c>
      <c r="J12" s="10" t="s">
        <v>26</v>
      </c>
      <c r="K12" s="11" t="s">
        <v>6</v>
      </c>
      <c r="L12" s="11"/>
      <c r="M12" s="11" t="s">
        <v>27</v>
      </c>
      <c r="N12" s="10" t="s">
        <v>26</v>
      </c>
      <c r="O12" s="11" t="s">
        <v>6</v>
      </c>
      <c r="Q12" s="18" t="s">
        <v>28</v>
      </c>
      <c r="R12" s="18" t="s">
        <v>10</v>
      </c>
      <c r="S12" s="18"/>
    </row>
    <row r="13" spans="1:19" x14ac:dyDescent="0.25">
      <c r="A13" s="1" t="s">
        <v>13</v>
      </c>
      <c r="B13">
        <v>861.83</v>
      </c>
      <c r="C13" s="12"/>
      <c r="E13" s="1" t="s">
        <v>13</v>
      </c>
      <c r="F13">
        <v>3140.46</v>
      </c>
      <c r="G13" s="2"/>
      <c r="H13" s="2"/>
      <c r="I13" s="1" t="s">
        <v>13</v>
      </c>
      <c r="J13" s="1">
        <v>136.24</v>
      </c>
      <c r="K13" s="3" t="s">
        <v>16</v>
      </c>
      <c r="L13" s="2"/>
      <c r="M13" s="1" t="s">
        <v>13</v>
      </c>
      <c r="N13" s="1">
        <v>3062.37</v>
      </c>
      <c r="O13" s="3" t="s">
        <v>16</v>
      </c>
      <c r="Q13" s="1" t="s">
        <v>13</v>
      </c>
      <c r="R13" s="1">
        <f>SUM(B13,F13,J13,N13)</f>
        <v>7200.9</v>
      </c>
      <c r="S13" s="21"/>
    </row>
    <row r="14" spans="1:19" x14ac:dyDescent="0.25">
      <c r="A14" s="1" t="s">
        <v>14</v>
      </c>
      <c r="B14">
        <v>51.5</v>
      </c>
      <c r="C14" s="4"/>
      <c r="E14" s="1" t="s">
        <v>15</v>
      </c>
      <c r="F14">
        <v>197.12</v>
      </c>
      <c r="G14" s="4"/>
      <c r="H14" s="4"/>
      <c r="I14" s="1" t="s">
        <v>14</v>
      </c>
      <c r="J14" s="1">
        <v>6.46</v>
      </c>
      <c r="K14" s="3" t="s">
        <v>16</v>
      </c>
      <c r="L14" s="4"/>
      <c r="M14" s="1" t="s">
        <v>14</v>
      </c>
      <c r="N14" s="1">
        <v>191.07</v>
      </c>
      <c r="O14" s="3" t="s">
        <v>16</v>
      </c>
      <c r="Q14" s="1" t="s">
        <v>14</v>
      </c>
      <c r="R14" s="1">
        <f>SUM(B14,F14,J14,N14)</f>
        <v>446.15</v>
      </c>
      <c r="S14" s="21"/>
    </row>
    <row r="15" spans="1:19" x14ac:dyDescent="0.25">
      <c r="A15" s="1" t="s">
        <v>18</v>
      </c>
      <c r="B15">
        <v>511.78</v>
      </c>
      <c r="E15" s="1" t="s">
        <v>18</v>
      </c>
      <c r="F15" s="4">
        <v>493.38</v>
      </c>
      <c r="I15" s="1" t="s">
        <v>18</v>
      </c>
      <c r="J15" s="1">
        <v>643.08000000000004</v>
      </c>
      <c r="K15" s="3" t="s">
        <v>16</v>
      </c>
      <c r="M15" s="1" t="s">
        <v>18</v>
      </c>
      <c r="N15" s="1">
        <v>493.33</v>
      </c>
      <c r="O15" s="3" t="s">
        <v>16</v>
      </c>
      <c r="Q15" s="1" t="s">
        <v>18</v>
      </c>
      <c r="R15" s="1">
        <f>IFERROR(ROUND((N(B15)*N(B14)+N(F15)*N(F14)+N(J15)*N(J14)+N(N15)*N(N14))/R14,2),0)</f>
        <v>497.65</v>
      </c>
      <c r="S15" s="21"/>
    </row>
    <row r="16" spans="1:19" x14ac:dyDescent="0.25">
      <c r="A16" s="1" t="s">
        <v>20</v>
      </c>
      <c r="B16">
        <v>16.73</v>
      </c>
      <c r="E16" s="1" t="s">
        <v>20</v>
      </c>
      <c r="F16">
        <v>15.93</v>
      </c>
      <c r="I16" s="1" t="s">
        <v>20</v>
      </c>
      <c r="J16" s="1">
        <v>21.1</v>
      </c>
      <c r="K16" s="3" t="s">
        <v>16</v>
      </c>
      <c r="M16" s="1" t="s">
        <v>20</v>
      </c>
      <c r="N16" s="1">
        <v>16.03</v>
      </c>
      <c r="O16" s="3" t="s">
        <v>16</v>
      </c>
      <c r="Q16" s="1" t="s">
        <v>20</v>
      </c>
      <c r="R16" s="1">
        <f>IFERROR(ROUND(R13/R14,2),0)</f>
        <v>16.14</v>
      </c>
      <c r="S16" s="21"/>
    </row>
    <row r="17" spans="1:19" x14ac:dyDescent="0.25">
      <c r="A17" s="1" t="s">
        <v>21</v>
      </c>
      <c r="B17" s="6">
        <v>0.90590000000000004</v>
      </c>
      <c r="C17" s="6"/>
      <c r="E17" s="1" t="s">
        <v>21</v>
      </c>
      <c r="F17" s="6">
        <v>0.9405</v>
      </c>
      <c r="I17" s="1" t="s">
        <v>21</v>
      </c>
      <c r="J17" s="13">
        <v>0.95069999999999999</v>
      </c>
      <c r="K17" s="7" t="s">
        <v>16</v>
      </c>
      <c r="M17" s="1" t="s">
        <v>21</v>
      </c>
      <c r="N17" s="13">
        <v>0.92490000000000006</v>
      </c>
      <c r="O17" s="7" t="s">
        <v>16</v>
      </c>
      <c r="Q17" s="1" t="s">
        <v>21</v>
      </c>
      <c r="R17" s="13">
        <f>IFERROR(ROUND((N(B17)*N(B18)+N(F17)*N(F18)+N(J17)*N(J18)+N(N17)*N(N18))/R18,4),0)</f>
        <v>0.93010000000000004</v>
      </c>
      <c r="S17" s="20"/>
    </row>
    <row r="18" spans="1:19" x14ac:dyDescent="0.25">
      <c r="A18" s="1" t="s">
        <v>22</v>
      </c>
      <c r="B18">
        <v>209</v>
      </c>
      <c r="E18" s="1" t="s">
        <v>22</v>
      </c>
      <c r="F18">
        <v>796</v>
      </c>
      <c r="I18" s="1" t="s">
        <v>22</v>
      </c>
      <c r="J18" s="1">
        <v>34</v>
      </c>
      <c r="K18" s="8" t="s">
        <v>16</v>
      </c>
      <c r="M18" s="1" t="s">
        <v>22</v>
      </c>
      <c r="N18" s="1">
        <v>751</v>
      </c>
      <c r="O18" s="8" t="s">
        <v>16</v>
      </c>
      <c r="Q18" s="1" t="s">
        <v>22</v>
      </c>
      <c r="R18" s="1">
        <f>SUM(B18,F18,J18,N18)</f>
        <v>1790</v>
      </c>
      <c r="S18" s="22"/>
    </row>
    <row r="20" spans="1:19" ht="20.2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3"/>
      <c r="R20" s="33"/>
      <c r="S20" s="33"/>
    </row>
    <row r="21" spans="1:19" ht="16.5" customHeight="1" thickTop="1" thickBot="1" x14ac:dyDescent="0.3">
      <c r="A21" s="9" t="s">
        <v>1</v>
      </c>
      <c r="B21" s="10" t="s">
        <v>91</v>
      </c>
      <c r="C21" s="11" t="s">
        <v>3</v>
      </c>
      <c r="D21" s="9"/>
      <c r="E21" s="15" t="s">
        <v>4</v>
      </c>
      <c r="F21" s="10" t="s">
        <v>89</v>
      </c>
      <c r="G21" s="11" t="s">
        <v>3</v>
      </c>
      <c r="H21" s="11"/>
      <c r="I21" s="11" t="s">
        <v>7</v>
      </c>
      <c r="J21" s="10"/>
      <c r="K21" s="11" t="s">
        <v>6</v>
      </c>
      <c r="L21" s="11"/>
      <c r="M21" s="11" t="s">
        <v>8</v>
      </c>
      <c r="N21" s="10"/>
      <c r="O21" s="11" t="s">
        <v>6</v>
      </c>
      <c r="Q21" s="18" t="s">
        <v>9</v>
      </c>
      <c r="R21" s="18" t="s">
        <v>10</v>
      </c>
      <c r="S21" s="18" t="s">
        <v>11</v>
      </c>
    </row>
    <row r="22" spans="1:19" x14ac:dyDescent="0.25">
      <c r="A22" s="1" t="s">
        <v>13</v>
      </c>
      <c r="B22">
        <v>1296.72</v>
      </c>
      <c r="C22" s="2">
        <f>(B22-B30)/B30</f>
        <v>-2.6618024591271477E-2</v>
      </c>
      <c r="E22" s="1" t="s">
        <v>13</v>
      </c>
      <c r="F22">
        <v>4113.3100000000004</v>
      </c>
      <c r="G22" s="2">
        <f>(F22-F30)/F30</f>
        <v>1.7217697942644898E-3</v>
      </c>
      <c r="H22" s="2"/>
      <c r="I22" s="1" t="s">
        <v>13</v>
      </c>
      <c r="J22" s="3"/>
      <c r="K22" s="2" t="str">
        <f>IF(N(J22)=0,"",(J22-J30)/J30)</f>
        <v/>
      </c>
      <c r="L22" s="2"/>
      <c r="M22" s="1" t="s">
        <v>13</v>
      </c>
      <c r="N22" s="3"/>
      <c r="O22" s="2" t="str">
        <f>IF(N(N22)=0,"",(N22-N30)/N30)</f>
        <v/>
      </c>
      <c r="P22" s="4"/>
      <c r="Q22" s="1" t="s">
        <v>13</v>
      </c>
      <c r="R22" s="21">
        <f>SUM(B22,F22,J22,N22)</f>
        <v>5410.0300000000007</v>
      </c>
      <c r="S22" s="20">
        <f>IFERROR((R22-(IF(N(B22)&gt;0,N(B30),0)+IF(N(F22)&gt;0,N(F30),0)+IF(N(J22)&gt;0,N(J30),0)+IF(N(N22)&gt;0,N(N30),0)))/(IF(N(B22)&gt;0,N(B30),0)+IF(N(F22)&gt;0,N(F30),0)+IF(N(J22)&gt;0,N(J30),0)+IF(N(N22)&gt;0,N(N30),0)),"")</f>
        <v>-5.2202661802507747E-3</v>
      </c>
    </row>
    <row r="23" spans="1:19" x14ac:dyDescent="0.25">
      <c r="A23" s="1" t="s">
        <v>14</v>
      </c>
      <c r="B23">
        <v>80.25</v>
      </c>
      <c r="C23" s="4">
        <f>B22-B30</f>
        <v>-35.460000000000036</v>
      </c>
      <c r="E23" s="1" t="s">
        <v>14</v>
      </c>
      <c r="F23">
        <v>281.87</v>
      </c>
      <c r="G23" s="4">
        <f>F22-F30</f>
        <v>7.0700000000006185</v>
      </c>
      <c r="H23" s="4"/>
      <c r="I23" s="1" t="s">
        <v>14</v>
      </c>
      <c r="J23" s="3"/>
      <c r="K23" s="4" t="str">
        <f>IF(N(J22)=0,"",J22-J30)</f>
        <v/>
      </c>
      <c r="L23" s="4"/>
      <c r="M23" s="1" t="s">
        <v>14</v>
      </c>
      <c r="N23" s="3"/>
      <c r="O23" s="4" t="str">
        <f>IF(N(N22)=0,"",N22-N30)</f>
        <v/>
      </c>
      <c r="P23" t="s">
        <v>16</v>
      </c>
      <c r="Q23" s="1" t="s">
        <v>14</v>
      </c>
      <c r="R23" s="21">
        <f>SUM(B23,F23,J23,N23)</f>
        <v>362.12</v>
      </c>
      <c r="S23" s="21">
        <f>IF(N(R22)=0,"",R22-(IF(N(B22)&gt;0,N(B30),0)+IF(N(F22)&gt;0,N(F30),0)+IF(N(J22)&gt;0,N(J30),0)+IF(N(N22)&gt;0,N(N30),0)))</f>
        <v>-28.389999999999418</v>
      </c>
    </row>
    <row r="24" spans="1:19" x14ac:dyDescent="0.25">
      <c r="A24" s="1" t="s">
        <v>18</v>
      </c>
      <c r="B24">
        <v>484.77</v>
      </c>
      <c r="E24" s="1" t="s">
        <v>18</v>
      </c>
      <c r="F24">
        <v>437.79</v>
      </c>
      <c r="I24" s="1" t="s">
        <v>18</v>
      </c>
      <c r="J24" s="3"/>
      <c r="M24" s="1" t="s">
        <v>18</v>
      </c>
      <c r="N24" s="3"/>
      <c r="Q24" s="1" t="s">
        <v>18</v>
      </c>
      <c r="R24" s="21">
        <f>IFERROR(ROUND((N(B24)*N(B23)+N(F24)*N(F23)+N(J24)*N(J23)+N(N24)*N(N23))/R23,2),0)</f>
        <v>448.2</v>
      </c>
      <c r="S24" s="19"/>
    </row>
    <row r="25" spans="1:19" x14ac:dyDescent="0.25">
      <c r="A25" s="1" t="s">
        <v>20</v>
      </c>
      <c r="B25">
        <v>16.16</v>
      </c>
      <c r="E25" s="1" t="s">
        <v>20</v>
      </c>
      <c r="F25">
        <v>14.59</v>
      </c>
      <c r="I25" s="1" t="s">
        <v>20</v>
      </c>
      <c r="J25" s="3"/>
      <c r="M25" s="1" t="s">
        <v>20</v>
      </c>
      <c r="N25" s="3"/>
      <c r="Q25" s="1" t="s">
        <v>20</v>
      </c>
      <c r="R25" s="21">
        <f>IFERROR(ROUND(R22/R23,2),0)</f>
        <v>14.94</v>
      </c>
      <c r="S25" s="19"/>
    </row>
    <row r="26" spans="1:19" x14ac:dyDescent="0.25">
      <c r="A26" s="1" t="s">
        <v>21</v>
      </c>
      <c r="B26" s="6">
        <v>0.80459999999999998</v>
      </c>
      <c r="C26" s="6"/>
      <c r="E26" s="1" t="s">
        <v>21</v>
      </c>
      <c r="F26" s="6">
        <v>0.90310000000000001</v>
      </c>
      <c r="I26" s="1" t="s">
        <v>21</v>
      </c>
      <c r="J26" s="7"/>
      <c r="M26" s="1" t="s">
        <v>21</v>
      </c>
      <c r="N26" s="7"/>
      <c r="Q26" s="1" t="s">
        <v>21</v>
      </c>
      <c r="R26" s="20">
        <v>0.87570000000000003</v>
      </c>
      <c r="S26" s="19"/>
    </row>
    <row r="27" spans="1:19" x14ac:dyDescent="0.25">
      <c r="A27" s="1" t="s">
        <v>22</v>
      </c>
      <c r="B27">
        <v>370</v>
      </c>
      <c r="E27" s="1" t="s">
        <v>22</v>
      </c>
      <c r="F27">
        <v>1215</v>
      </c>
      <c r="I27" s="1" t="s">
        <v>22</v>
      </c>
      <c r="J27" s="8"/>
      <c r="M27" s="1" t="s">
        <v>22</v>
      </c>
      <c r="N27" s="8"/>
      <c r="Q27" s="1" t="s">
        <v>22</v>
      </c>
      <c r="R27" s="22">
        <f>SUM(B27,F27,J27,N27)</f>
        <v>1585</v>
      </c>
      <c r="S27" s="19"/>
    </row>
    <row r="29" spans="1:19" ht="15.75" customHeight="1" thickBot="1" x14ac:dyDescent="0.3">
      <c r="A29" s="9" t="s">
        <v>23</v>
      </c>
      <c r="B29" s="10" t="s">
        <v>91</v>
      </c>
      <c r="C29" s="11"/>
      <c r="D29" s="9"/>
      <c r="E29" s="9" t="s">
        <v>24</v>
      </c>
      <c r="F29" s="10" t="s">
        <v>89</v>
      </c>
      <c r="G29" s="11"/>
      <c r="H29" s="11"/>
      <c r="I29" s="11" t="s">
        <v>25</v>
      </c>
      <c r="J29" s="10" t="s">
        <v>26</v>
      </c>
      <c r="K29" s="11"/>
      <c r="L29" s="11"/>
      <c r="M29" s="11" t="s">
        <v>27</v>
      </c>
      <c r="N29" s="10" t="s">
        <v>26</v>
      </c>
      <c r="O29" s="11"/>
      <c r="Q29" s="18" t="s">
        <v>28</v>
      </c>
      <c r="R29" s="18" t="s">
        <v>10</v>
      </c>
      <c r="S29" s="18"/>
    </row>
    <row r="30" spans="1:19" x14ac:dyDescent="0.25">
      <c r="A30" s="1" t="s">
        <v>13</v>
      </c>
      <c r="B30">
        <v>1332.18</v>
      </c>
      <c r="C30" s="14"/>
      <c r="E30" s="1" t="s">
        <v>13</v>
      </c>
      <c r="F30">
        <v>4106.24</v>
      </c>
      <c r="G30" s="2"/>
      <c r="H30" s="2"/>
      <c r="I30" s="1" t="s">
        <v>13</v>
      </c>
      <c r="J30" s="16">
        <v>110.57</v>
      </c>
      <c r="K30" s="2"/>
      <c r="L30" s="2"/>
      <c r="M30" s="1" t="s">
        <v>13</v>
      </c>
      <c r="N30" s="16">
        <v>3996.71</v>
      </c>
      <c r="O30" s="2"/>
      <c r="Q30" s="1" t="s">
        <v>13</v>
      </c>
      <c r="R30" s="21">
        <f>SUM(B30,F30,J30,N30)</f>
        <v>9545.7000000000007</v>
      </c>
      <c r="S30" s="20"/>
    </row>
    <row r="31" spans="1:19" x14ac:dyDescent="0.25">
      <c r="A31" s="1" t="s">
        <v>14</v>
      </c>
      <c r="B31">
        <v>82.71</v>
      </c>
      <c r="C31" s="4"/>
      <c r="E31" s="1" t="s">
        <v>14</v>
      </c>
      <c r="F31">
        <v>274.29000000000002</v>
      </c>
      <c r="G31" s="4"/>
      <c r="H31" s="4"/>
      <c r="I31" s="1" t="s">
        <v>14</v>
      </c>
      <c r="J31" s="16">
        <v>5.23</v>
      </c>
      <c r="K31" s="4"/>
      <c r="L31" s="4"/>
      <c r="M31" s="1" t="s">
        <v>14</v>
      </c>
      <c r="N31" s="16">
        <v>277.95</v>
      </c>
      <c r="O31" s="4"/>
      <c r="Q31" s="1" t="s">
        <v>14</v>
      </c>
      <c r="R31" s="21">
        <f>SUM(B31,F31,J31,N31)</f>
        <v>640.18000000000006</v>
      </c>
      <c r="S31" s="21"/>
    </row>
    <row r="32" spans="1:19" x14ac:dyDescent="0.25">
      <c r="A32" s="1" t="s">
        <v>18</v>
      </c>
      <c r="B32">
        <v>493.7</v>
      </c>
      <c r="E32" s="1" t="s">
        <v>18</v>
      </c>
      <c r="F32">
        <v>467.39</v>
      </c>
      <c r="I32" s="1" t="s">
        <v>18</v>
      </c>
      <c r="J32" s="16">
        <v>649.08000000000004</v>
      </c>
      <c r="M32" s="1" t="s">
        <v>18</v>
      </c>
      <c r="N32" s="16">
        <v>445.49</v>
      </c>
      <c r="Q32" s="1" t="s">
        <v>18</v>
      </c>
      <c r="R32" s="21">
        <f>IFERROR(ROUND((N(B32)*N(B31)+N(F32)*N(F31)+N(J32)*N(J31)+N(N32)*N(N31))/R31,2),0)</f>
        <v>462.77</v>
      </c>
      <c r="S32" s="19"/>
    </row>
    <row r="33" spans="1:19" x14ac:dyDescent="0.25">
      <c r="A33" s="1" t="s">
        <v>20</v>
      </c>
      <c r="B33">
        <v>16.11</v>
      </c>
      <c r="E33" s="1" t="s">
        <v>20</v>
      </c>
      <c r="F33">
        <v>14.97</v>
      </c>
      <c r="I33" s="1" t="s">
        <v>20</v>
      </c>
      <c r="J33" s="16">
        <v>21.13</v>
      </c>
      <c r="M33" s="1" t="s">
        <v>20</v>
      </c>
      <c r="N33" s="16">
        <v>14.38</v>
      </c>
      <c r="Q33" s="1" t="s">
        <v>20</v>
      </c>
      <c r="R33" s="21">
        <f>IFERROR(ROUND(R30/R31,2),0)</f>
        <v>14.91</v>
      </c>
      <c r="S33" s="19"/>
    </row>
    <row r="34" spans="1:19" x14ac:dyDescent="0.25">
      <c r="A34" s="1" t="s">
        <v>21</v>
      </c>
      <c r="B34" s="6">
        <v>0.81259999999999999</v>
      </c>
      <c r="C34" s="6"/>
      <c r="E34" s="1" t="s">
        <v>21</v>
      </c>
      <c r="F34" s="6">
        <v>0.90880000000000005</v>
      </c>
      <c r="I34" s="1" t="s">
        <v>21</v>
      </c>
      <c r="J34" s="7">
        <v>0.93130000000000002</v>
      </c>
      <c r="M34" s="1" t="s">
        <v>21</v>
      </c>
      <c r="N34" s="7">
        <v>0.88200000000000001</v>
      </c>
      <c r="Q34" s="1" t="s">
        <v>21</v>
      </c>
      <c r="R34" s="20">
        <f>IFERROR(ROUND((N(B34)*N(B35)+N(F34)*N(F35)+N(J34)*N(J35)+N(N34)*N(N35))/R35,4),0)</f>
        <v>0.88349999999999995</v>
      </c>
      <c r="S34" s="19"/>
    </row>
    <row r="35" spans="1:19" x14ac:dyDescent="0.25">
      <c r="A35" s="1" t="s">
        <v>22</v>
      </c>
      <c r="B35">
        <v>362</v>
      </c>
      <c r="E35" s="1" t="s">
        <v>22</v>
      </c>
      <c r="F35">
        <v>1028</v>
      </c>
      <c r="I35" s="1" t="s">
        <v>22</v>
      </c>
      <c r="J35" s="16">
        <v>26</v>
      </c>
      <c r="M35" s="1" t="s">
        <v>22</v>
      </c>
      <c r="N35" s="16">
        <v>1016</v>
      </c>
      <c r="Q35" s="1" t="s">
        <v>22</v>
      </c>
      <c r="R35" s="22">
        <f>SUM(B35,F35,J35,N35)</f>
        <v>2432</v>
      </c>
      <c r="S35" s="19"/>
    </row>
    <row r="37" spans="1:19" x14ac:dyDescent="0.25">
      <c r="A37" s="23" t="s">
        <v>94</v>
      </c>
    </row>
    <row r="39" spans="1:19" x14ac:dyDescent="0.25">
      <c r="A39" s="27" t="s">
        <v>95</v>
      </c>
    </row>
    <row r="40" spans="1:19" x14ac:dyDescent="0.25">
      <c r="A40" s="23" t="s">
        <v>96</v>
      </c>
    </row>
    <row r="41" spans="1:19" x14ac:dyDescent="0.25">
      <c r="A41" s="27" t="s">
        <v>97</v>
      </c>
    </row>
    <row r="42" spans="1:19" ht="15.75" thickBot="1" x14ac:dyDescent="0.3">
      <c r="A42" s="28" t="s">
        <v>1</v>
      </c>
      <c r="B42" s="18" t="s">
        <v>91</v>
      </c>
      <c r="E42" s="28" t="s">
        <v>4</v>
      </c>
      <c r="F42" s="18" t="s">
        <v>89</v>
      </c>
    </row>
    <row r="43" spans="1:19" x14ac:dyDescent="0.25">
      <c r="A43" s="1" t="s">
        <v>98</v>
      </c>
      <c r="B43" s="29">
        <v>9</v>
      </c>
      <c r="F43" s="29">
        <v>14</v>
      </c>
    </row>
    <row r="44" spans="1:19" x14ac:dyDescent="0.25">
      <c r="A44" s="1" t="s">
        <v>99</v>
      </c>
      <c r="B44" s="30">
        <v>1.1399999999999999</v>
      </c>
      <c r="F44" s="30">
        <v>0.77</v>
      </c>
    </row>
    <row r="45" spans="1:19" x14ac:dyDescent="0.25">
      <c r="A45" s="1" t="s">
        <v>100</v>
      </c>
      <c r="B45" s="30">
        <v>22.65</v>
      </c>
      <c r="F45" s="30">
        <v>2.0099999999999998</v>
      </c>
    </row>
    <row r="46" spans="1:19" x14ac:dyDescent="0.25">
      <c r="A46" s="1" t="s">
        <v>101</v>
      </c>
      <c r="B46" s="30">
        <v>0</v>
      </c>
      <c r="F46" s="30">
        <v>63.9</v>
      </c>
    </row>
    <row r="47" spans="1:19" x14ac:dyDescent="0.25">
      <c r="A47" s="1" t="s">
        <v>102</v>
      </c>
      <c r="B47" s="30">
        <v>0.04</v>
      </c>
      <c r="F47" s="30">
        <v>0.99</v>
      </c>
    </row>
    <row r="48" spans="1:19" x14ac:dyDescent="0.25">
      <c r="A48" s="1" t="s">
        <v>103</v>
      </c>
      <c r="B48" s="30">
        <v>15.73</v>
      </c>
      <c r="F48" s="30">
        <v>16.010000000000002</v>
      </c>
    </row>
    <row r="50" spans="1:6" x14ac:dyDescent="0.25">
      <c r="A50" s="27" t="s">
        <v>104</v>
      </c>
    </row>
    <row r="51" spans="1:6" ht="15.75" thickBot="1" x14ac:dyDescent="0.3">
      <c r="A51" s="28" t="s">
        <v>1</v>
      </c>
      <c r="B51" s="18" t="s">
        <v>91</v>
      </c>
      <c r="E51" s="28" t="s">
        <v>4</v>
      </c>
      <c r="F51" s="18" t="s">
        <v>89</v>
      </c>
    </row>
    <row r="52" spans="1:6" x14ac:dyDescent="0.25">
      <c r="A52" s="1" t="s">
        <v>98</v>
      </c>
      <c r="B52" s="29">
        <v>20</v>
      </c>
      <c r="F52" s="29">
        <v>160</v>
      </c>
    </row>
    <row r="53" spans="1:6" x14ac:dyDescent="0.25">
      <c r="A53" s="1" t="s">
        <v>99</v>
      </c>
      <c r="B53" s="30">
        <v>2.92</v>
      </c>
      <c r="F53" s="30">
        <v>47.53</v>
      </c>
    </row>
    <row r="54" spans="1:6" x14ac:dyDescent="0.25">
      <c r="A54" s="1" t="s">
        <v>100</v>
      </c>
      <c r="B54" s="30">
        <v>42.74</v>
      </c>
      <c r="F54" s="30">
        <v>0.42</v>
      </c>
    </row>
    <row r="55" spans="1:6" x14ac:dyDescent="0.25">
      <c r="A55" s="1" t="s">
        <v>101</v>
      </c>
      <c r="B55" s="30">
        <v>5.24</v>
      </c>
      <c r="F55" s="30">
        <v>692.96</v>
      </c>
    </row>
    <row r="56" spans="1:6" x14ac:dyDescent="0.25">
      <c r="A56" s="1" t="s">
        <v>102</v>
      </c>
      <c r="B56" s="30">
        <v>0.37</v>
      </c>
      <c r="F56" s="30">
        <v>382.53</v>
      </c>
    </row>
    <row r="57" spans="1:6" x14ac:dyDescent="0.25">
      <c r="A57" s="1" t="s">
        <v>103</v>
      </c>
      <c r="B57" s="30">
        <v>16.13</v>
      </c>
      <c r="F57" s="30">
        <v>15.65</v>
      </c>
    </row>
  </sheetData>
  <mergeCells count="2">
    <mergeCell ref="A1:S1"/>
    <mergeCell ref="A20:S20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01E2-A5DE-43EE-8A7A-357289D1E1B4}">
  <dimension ref="A1:S37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1.7109375" customWidth="1"/>
    <col min="15" max="15" width="10.42578125" customWidth="1"/>
    <col min="16" max="16" width="4" customWidth="1"/>
    <col min="17" max="17" width="10.28515625" customWidth="1"/>
    <col min="18" max="18" width="11.7109375" bestFit="1" customWidth="1"/>
    <col min="19" max="19" width="10.42578125" bestFit="1" customWidth="1"/>
  </cols>
  <sheetData>
    <row r="1" spans="1:19" ht="20.25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3"/>
      <c r="R1" s="33"/>
      <c r="S1" s="33"/>
    </row>
    <row r="2" spans="1:19" ht="15.75" customHeight="1" thickTop="1" x14ac:dyDescent="0.25"/>
    <row r="3" spans="1:19" ht="15.75" thickBot="1" x14ac:dyDescent="0.3">
      <c r="A3" s="9" t="s">
        <v>1</v>
      </c>
      <c r="B3" s="10" t="s">
        <v>79</v>
      </c>
      <c r="C3" s="11" t="s">
        <v>3</v>
      </c>
      <c r="D3" s="9"/>
      <c r="E3" s="15" t="s">
        <v>4</v>
      </c>
      <c r="F3" s="10" t="s">
        <v>80</v>
      </c>
      <c r="G3" s="11" t="s">
        <v>6</v>
      </c>
      <c r="H3" s="11"/>
      <c r="I3" s="11" t="s">
        <v>7</v>
      </c>
      <c r="J3" s="10"/>
      <c r="K3" s="11" t="s">
        <v>6</v>
      </c>
      <c r="L3" s="11"/>
      <c r="M3" s="11" t="s">
        <v>8</v>
      </c>
      <c r="N3" s="10"/>
      <c r="O3" s="11" t="s">
        <v>6</v>
      </c>
      <c r="Q3" s="18" t="s">
        <v>9</v>
      </c>
      <c r="R3" s="18" t="s">
        <v>10</v>
      </c>
      <c r="S3" s="18" t="s">
        <v>11</v>
      </c>
    </row>
    <row r="4" spans="1:19" ht="15" customHeight="1" x14ac:dyDescent="0.25">
      <c r="A4" s="1" t="s">
        <v>12</v>
      </c>
      <c r="B4">
        <v>879.85</v>
      </c>
      <c r="C4" s="2">
        <f>(B4-B13)/B13</f>
        <v>2.1074864510438749E-2</v>
      </c>
      <c r="E4" s="1" t="s">
        <v>13</v>
      </c>
      <c r="F4">
        <v>3070.51</v>
      </c>
      <c r="G4" s="2">
        <f>(F4-F13)/F13</f>
        <v>-1.941053048424124E-2</v>
      </c>
      <c r="H4" s="2"/>
      <c r="I4" s="1" t="s">
        <v>13</v>
      </c>
      <c r="J4" s="3"/>
      <c r="K4" s="2" t="str">
        <f>IF(N(J4)=0,"",(J4-J13)/J13)</f>
        <v/>
      </c>
      <c r="L4" s="2"/>
      <c r="M4" s="1" t="s">
        <v>13</v>
      </c>
      <c r="N4" s="3"/>
      <c r="O4" s="2" t="str">
        <f>IF(N(N4)=0,"",(N4-N13)/N13)</f>
        <v/>
      </c>
      <c r="Q4" s="1" t="s">
        <v>13</v>
      </c>
      <c r="R4" s="21">
        <f>SUM(B4,F4,J4,N4)</f>
        <v>3950.36</v>
      </c>
      <c r="S4" s="20">
        <f>IFERROR((R4-(IF(N(B4)&gt;0,N(B13),0)+IF(N(F4)&gt;0,N(F13),0)+IF(N(J4)&gt;0,N(J13),0)+IF(N(N4)&gt;0,N(N13),0)))/(IF(N(B4)&gt;0,N(B13),0)+IF(N(F4)&gt;0,N(F13),0)+IF(N(J4)&gt;0,N(J13),0)+IF(N(N4)&gt;0,N(N13),0)),"")</f>
        <v>-1.0673732400362609E-2</v>
      </c>
    </row>
    <row r="5" spans="1:19" ht="15" customHeight="1" x14ac:dyDescent="0.25">
      <c r="A5" s="1" t="s">
        <v>14</v>
      </c>
      <c r="B5">
        <v>56.52</v>
      </c>
      <c r="C5" s="4">
        <f>B4-B13</f>
        <v>18.159999999999968</v>
      </c>
      <c r="E5" s="1" t="s">
        <v>15</v>
      </c>
      <c r="F5">
        <v>194.53</v>
      </c>
      <c r="G5" s="4">
        <f>F4-F13</f>
        <v>-60.779999999999745</v>
      </c>
      <c r="H5" s="4"/>
      <c r="I5" s="1" t="s">
        <v>14</v>
      </c>
      <c r="K5" s="4" t="str">
        <f>IF(N(J4)=0,"",J4-J13)</f>
        <v/>
      </c>
      <c r="L5" s="4"/>
      <c r="M5" s="1" t="s">
        <v>14</v>
      </c>
      <c r="O5" s="4" t="str">
        <f>IF(N(N4)=0,"",N4-N13)</f>
        <v/>
      </c>
      <c r="P5" t="s">
        <v>16</v>
      </c>
      <c r="Q5" s="1" t="s">
        <v>14</v>
      </c>
      <c r="R5" s="19">
        <f>SUM(B5,F5,J5,N5)</f>
        <v>251.05</v>
      </c>
      <c r="S5" s="21">
        <f>IF(N(R4)=0,"",R4-(IF(N(B4)&gt;0,N(B13),0)+IF(N(F4)&gt;0,N(F13),0)+IF(N(J4)&gt;0,N(J13),0)+IF(N(N4)&gt;0,N(N13),0)))</f>
        <v>-42.619999999999891</v>
      </c>
    </row>
    <row r="6" spans="1:19" x14ac:dyDescent="0.25">
      <c r="A6" s="1" t="s">
        <v>17</v>
      </c>
      <c r="B6">
        <v>467.03</v>
      </c>
      <c r="E6" s="1" t="s">
        <v>18</v>
      </c>
      <c r="F6">
        <v>473.52</v>
      </c>
      <c r="I6" s="1" t="s">
        <v>18</v>
      </c>
      <c r="J6" s="3"/>
      <c r="M6" s="1" t="s">
        <v>18</v>
      </c>
      <c r="N6" s="3"/>
      <c r="P6" s="5"/>
      <c r="Q6" s="1" t="s">
        <v>18</v>
      </c>
      <c r="R6" s="21">
        <f>IFERROR(ROUND((N(B6)*N(B5)+N(F6)*N(F5)+N(J6)*N(J5)+N(N6)*N(N5))/R5,2),0)</f>
        <v>472.06</v>
      </c>
      <c r="S6" s="19"/>
    </row>
    <row r="7" spans="1:19" x14ac:dyDescent="0.25">
      <c r="A7" s="1" t="s">
        <v>19</v>
      </c>
      <c r="B7">
        <v>15.57</v>
      </c>
      <c r="E7" s="1" t="s">
        <v>20</v>
      </c>
      <c r="F7">
        <v>15.78</v>
      </c>
      <c r="I7" s="1" t="s">
        <v>20</v>
      </c>
      <c r="J7" s="3"/>
      <c r="M7" s="1" t="s">
        <v>20</v>
      </c>
      <c r="N7" s="3"/>
      <c r="P7" s="5"/>
      <c r="Q7" s="1" t="s">
        <v>20</v>
      </c>
      <c r="R7" s="21">
        <f>IFERROR(ROUND(R4/R5,2),0)</f>
        <v>15.74</v>
      </c>
      <c r="S7" s="19"/>
    </row>
    <row r="8" spans="1:19" x14ac:dyDescent="0.25">
      <c r="A8" s="1" t="s">
        <v>21</v>
      </c>
      <c r="B8" s="6">
        <v>0.83109999999999995</v>
      </c>
      <c r="C8" s="6"/>
      <c r="E8" s="1" t="s">
        <v>21</v>
      </c>
      <c r="F8" s="6">
        <v>0.85980000000000001</v>
      </c>
      <c r="I8" s="1" t="s">
        <v>21</v>
      </c>
      <c r="J8" s="7"/>
      <c r="M8" s="1" t="s">
        <v>21</v>
      </c>
      <c r="N8" s="7"/>
      <c r="Q8" s="1" t="s">
        <v>21</v>
      </c>
      <c r="R8" s="20">
        <v>0.85260000000000002</v>
      </c>
      <c r="S8" s="19"/>
    </row>
    <row r="9" spans="1:19" x14ac:dyDescent="0.25">
      <c r="A9" s="1" t="s">
        <v>22</v>
      </c>
      <c r="B9">
        <v>224</v>
      </c>
      <c r="E9" s="1" t="s">
        <v>22</v>
      </c>
      <c r="F9">
        <v>726</v>
      </c>
      <c r="I9" s="1" t="s">
        <v>22</v>
      </c>
      <c r="J9" s="8"/>
      <c r="M9" s="1" t="s">
        <v>22</v>
      </c>
      <c r="N9" s="8"/>
      <c r="Q9" s="1" t="s">
        <v>22</v>
      </c>
      <c r="R9" s="22">
        <f>SUM(B9,F9,J9,N9)</f>
        <v>950</v>
      </c>
      <c r="S9" s="19"/>
    </row>
    <row r="12" spans="1:19" ht="15.75" thickBot="1" x14ac:dyDescent="0.3">
      <c r="A12" s="9" t="s">
        <v>23</v>
      </c>
      <c r="B12" s="10" t="s">
        <v>79</v>
      </c>
      <c r="C12" s="11"/>
      <c r="D12" s="9"/>
      <c r="E12" s="9" t="s">
        <v>24</v>
      </c>
      <c r="F12" s="10" t="s">
        <v>80</v>
      </c>
      <c r="G12" s="11"/>
      <c r="H12" s="11"/>
      <c r="I12" s="11" t="s">
        <v>25</v>
      </c>
      <c r="J12" s="10" t="s">
        <v>26</v>
      </c>
      <c r="K12" s="11" t="s">
        <v>6</v>
      </c>
      <c r="L12" s="11"/>
      <c r="M12" s="11" t="s">
        <v>27</v>
      </c>
      <c r="N12" s="10" t="s">
        <v>26</v>
      </c>
      <c r="O12" s="11" t="s">
        <v>6</v>
      </c>
      <c r="Q12" s="18" t="s">
        <v>28</v>
      </c>
      <c r="R12" s="18" t="s">
        <v>10</v>
      </c>
      <c r="S12" s="18"/>
    </row>
    <row r="13" spans="1:19" x14ac:dyDescent="0.25">
      <c r="A13" s="1" t="s">
        <v>13</v>
      </c>
      <c r="B13">
        <v>861.69</v>
      </c>
      <c r="C13" s="12"/>
      <c r="E13" s="1" t="s">
        <v>13</v>
      </c>
      <c r="F13">
        <v>3131.29</v>
      </c>
      <c r="G13" s="2"/>
      <c r="H13" s="2"/>
      <c r="I13" s="1" t="s">
        <v>13</v>
      </c>
      <c r="J13" s="1">
        <v>136.24</v>
      </c>
      <c r="K13" s="3" t="s">
        <v>16</v>
      </c>
      <c r="L13" s="2"/>
      <c r="M13" s="1" t="s">
        <v>13</v>
      </c>
      <c r="N13" s="1">
        <v>3062.37</v>
      </c>
      <c r="O13" s="3" t="s">
        <v>16</v>
      </c>
      <c r="Q13" s="1" t="s">
        <v>13</v>
      </c>
      <c r="R13" s="1">
        <f>SUM(B13,F13,J13,N13)</f>
        <v>7191.59</v>
      </c>
      <c r="S13" s="21"/>
    </row>
    <row r="14" spans="1:19" x14ac:dyDescent="0.25">
      <c r="A14" s="1" t="s">
        <v>14</v>
      </c>
      <c r="B14">
        <v>51.5</v>
      </c>
      <c r="C14" s="4"/>
      <c r="E14" s="1" t="s">
        <v>15</v>
      </c>
      <c r="F14">
        <v>196.84</v>
      </c>
      <c r="G14" s="4"/>
      <c r="H14" s="4"/>
      <c r="I14" s="1" t="s">
        <v>14</v>
      </c>
      <c r="J14" s="1">
        <v>6.46</v>
      </c>
      <c r="K14" s="3" t="s">
        <v>16</v>
      </c>
      <c r="L14" s="4"/>
      <c r="M14" s="1" t="s">
        <v>14</v>
      </c>
      <c r="N14" s="1">
        <v>191.07</v>
      </c>
      <c r="O14" s="3" t="s">
        <v>16</v>
      </c>
      <c r="Q14" s="1" t="s">
        <v>14</v>
      </c>
      <c r="R14" s="1">
        <f>SUM(B14,F14,J14,N14)</f>
        <v>445.87</v>
      </c>
      <c r="S14" s="21"/>
    </row>
    <row r="15" spans="1:19" x14ac:dyDescent="0.25">
      <c r="A15" s="1" t="s">
        <v>18</v>
      </c>
      <c r="B15">
        <v>511.78</v>
      </c>
      <c r="E15" s="1" t="s">
        <v>18</v>
      </c>
      <c r="F15" s="4">
        <v>493.04</v>
      </c>
      <c r="I15" s="1" t="s">
        <v>18</v>
      </c>
      <c r="J15" s="1">
        <v>643.08000000000004</v>
      </c>
      <c r="K15" s="3" t="s">
        <v>16</v>
      </c>
      <c r="M15" s="1" t="s">
        <v>18</v>
      </c>
      <c r="N15" s="1">
        <v>493.33</v>
      </c>
      <c r="O15" s="3" t="s">
        <v>16</v>
      </c>
      <c r="Q15" s="1" t="s">
        <v>18</v>
      </c>
      <c r="R15" s="1">
        <f>IFERROR(ROUND((N(B15)*N(B14)+N(F15)*N(F14)+N(J15)*N(J14)+N(N15)*N(N14))/R14,2),0)</f>
        <v>497.5</v>
      </c>
      <c r="S15" s="21"/>
    </row>
    <row r="16" spans="1:19" x14ac:dyDescent="0.25">
      <c r="A16" s="1" t="s">
        <v>20</v>
      </c>
      <c r="B16">
        <v>16.73</v>
      </c>
      <c r="E16" s="1" t="s">
        <v>20</v>
      </c>
      <c r="F16">
        <v>15.91</v>
      </c>
      <c r="I16" s="1" t="s">
        <v>20</v>
      </c>
      <c r="J16" s="1">
        <v>21.1</v>
      </c>
      <c r="K16" s="3" t="s">
        <v>16</v>
      </c>
      <c r="M16" s="1" t="s">
        <v>20</v>
      </c>
      <c r="N16" s="1">
        <v>16.03</v>
      </c>
      <c r="O16" s="3" t="s">
        <v>16</v>
      </c>
      <c r="Q16" s="1" t="s">
        <v>20</v>
      </c>
      <c r="R16" s="1">
        <f>IFERROR(ROUND(R13/R14,2),0)</f>
        <v>16.13</v>
      </c>
      <c r="S16" s="21"/>
    </row>
    <row r="17" spans="1:19" x14ac:dyDescent="0.25">
      <c r="A17" s="1" t="s">
        <v>21</v>
      </c>
      <c r="B17" s="6">
        <v>0.90590000000000004</v>
      </c>
      <c r="C17" s="6"/>
      <c r="E17" s="1" t="s">
        <v>21</v>
      </c>
      <c r="F17" s="6">
        <v>0.94750000000000001</v>
      </c>
      <c r="I17" s="1" t="s">
        <v>21</v>
      </c>
      <c r="J17" s="13">
        <v>0.95069999999999999</v>
      </c>
      <c r="K17" s="7" t="s">
        <v>16</v>
      </c>
      <c r="M17" s="1" t="s">
        <v>21</v>
      </c>
      <c r="N17" s="13">
        <v>0.92490000000000006</v>
      </c>
      <c r="O17" s="7" t="s">
        <v>16</v>
      </c>
      <c r="Q17" s="1" t="s">
        <v>21</v>
      </c>
      <c r="R17" s="13">
        <f>IFERROR(ROUND((N(B17)*N(B18)+N(F17)*N(F18)+N(J17)*N(J18)+N(N17)*N(N18))/R18,4),0)</f>
        <v>0.93310000000000004</v>
      </c>
      <c r="S17" s="20"/>
    </row>
    <row r="18" spans="1:19" x14ac:dyDescent="0.25">
      <c r="A18" s="1" t="s">
        <v>22</v>
      </c>
      <c r="B18">
        <v>209</v>
      </c>
      <c r="E18" s="1" t="s">
        <v>22</v>
      </c>
      <c r="F18">
        <v>785</v>
      </c>
      <c r="I18" s="1" t="s">
        <v>22</v>
      </c>
      <c r="J18" s="1">
        <v>34</v>
      </c>
      <c r="K18" s="8" t="s">
        <v>16</v>
      </c>
      <c r="M18" s="1" t="s">
        <v>22</v>
      </c>
      <c r="N18" s="1">
        <v>751</v>
      </c>
      <c r="O18" s="8" t="s">
        <v>16</v>
      </c>
      <c r="Q18" s="1" t="s">
        <v>22</v>
      </c>
      <c r="R18" s="1">
        <f>SUM(B18,F18,J18,N18)</f>
        <v>1779</v>
      </c>
      <c r="S18" s="22"/>
    </row>
    <row r="20" spans="1:19" ht="20.25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3"/>
      <c r="R20" s="33"/>
      <c r="S20" s="33"/>
    </row>
    <row r="21" spans="1:19" ht="16.5" thickTop="1" thickBot="1" x14ac:dyDescent="0.3">
      <c r="A21" s="9" t="s">
        <v>1</v>
      </c>
      <c r="B21" s="10" t="s">
        <v>79</v>
      </c>
      <c r="C21" s="11" t="s">
        <v>3</v>
      </c>
      <c r="D21" s="9"/>
      <c r="E21" s="15" t="s">
        <v>4</v>
      </c>
      <c r="F21" s="10" t="s">
        <v>80</v>
      </c>
      <c r="G21" s="11" t="s">
        <v>3</v>
      </c>
      <c r="H21" s="11"/>
      <c r="I21" s="11" t="s">
        <v>7</v>
      </c>
      <c r="J21" s="10"/>
      <c r="K21" s="11" t="s">
        <v>6</v>
      </c>
      <c r="L21" s="11"/>
      <c r="M21" s="11" t="s">
        <v>8</v>
      </c>
      <c r="N21" s="10"/>
      <c r="O21" s="11" t="s">
        <v>6</v>
      </c>
      <c r="Q21" s="18" t="s">
        <v>9</v>
      </c>
      <c r="R21" s="18" t="s">
        <v>10</v>
      </c>
      <c r="S21" s="18" t="s">
        <v>11</v>
      </c>
    </row>
    <row r="22" spans="1:19" x14ac:dyDescent="0.25">
      <c r="A22" s="1" t="s">
        <v>13</v>
      </c>
      <c r="B22">
        <v>1296.72</v>
      </c>
      <c r="C22" s="2">
        <f>(B22-B30)/B30</f>
        <v>-2.6537644418086068E-2</v>
      </c>
      <c r="E22" s="1" t="s">
        <v>13</v>
      </c>
      <c r="F22">
        <v>4079.65</v>
      </c>
      <c r="G22" s="2">
        <f>(F22-F30)/F30</f>
        <v>-1.2294119498454204E-2</v>
      </c>
      <c r="H22" s="2"/>
      <c r="I22" s="1" t="s">
        <v>13</v>
      </c>
      <c r="J22" s="3"/>
      <c r="K22" s="2" t="str">
        <f>IF(N(J22)=0,"",(J22-J30)/J30)</f>
        <v/>
      </c>
      <c r="L22" s="2"/>
      <c r="M22" s="1" t="s">
        <v>13</v>
      </c>
      <c r="N22" s="3"/>
      <c r="O22" s="2" t="str">
        <f>IF(N(N22)=0,"",(N22-N30)/N30)</f>
        <v/>
      </c>
      <c r="P22" s="4"/>
      <c r="Q22" s="1" t="s">
        <v>13</v>
      </c>
      <c r="R22" s="21">
        <f>SUM(B22,F22,J22,N22)</f>
        <v>5376.37</v>
      </c>
      <c r="S22" s="20">
        <f>IFERROR((R22-(IF(N(B22)&gt;0,N(B30),0)+IF(N(F22)&gt;0,N(F30),0)+IF(N(J22)&gt;0,N(J30),0)+IF(N(N22)&gt;0,N(N30),0)))/(IF(N(B22)&gt;0,N(B30),0)+IF(N(F22)&gt;0,N(F30),0)+IF(N(J22)&gt;0,N(J30),0)+IF(N(N22)&gt;0,N(N30),0)),"")</f>
        <v>-1.5767505720823818E-2</v>
      </c>
    </row>
    <row r="23" spans="1:19" x14ac:dyDescent="0.25">
      <c r="A23" s="1" t="s">
        <v>14</v>
      </c>
      <c r="B23">
        <v>80.180000000000007</v>
      </c>
      <c r="C23" s="4">
        <f>B22-B30</f>
        <v>-35.349999999999909</v>
      </c>
      <c r="E23" s="1" t="s">
        <v>14</v>
      </c>
      <c r="F23">
        <v>281.67</v>
      </c>
      <c r="G23" s="4">
        <f>F22-F30</f>
        <v>-50.7800000000002</v>
      </c>
      <c r="H23" s="4"/>
      <c r="I23" s="1" t="s">
        <v>14</v>
      </c>
      <c r="J23" s="3"/>
      <c r="K23" s="4" t="str">
        <f>IF(N(J22)=0,"",J22-J30)</f>
        <v/>
      </c>
      <c r="L23" s="4"/>
      <c r="M23" s="1" t="s">
        <v>14</v>
      </c>
      <c r="N23" s="3"/>
      <c r="O23" s="4" t="str">
        <f>IF(N(N22)=0,"",N22-N30)</f>
        <v/>
      </c>
      <c r="P23" t="s">
        <v>16</v>
      </c>
      <c r="Q23" s="1" t="s">
        <v>14</v>
      </c>
      <c r="R23" s="21">
        <f>SUM(B23,F23,J23,N23)</f>
        <v>361.85</v>
      </c>
      <c r="S23" s="21">
        <f>IF(N(R22)=0,"",R22-(IF(N(B22)&gt;0,N(B30),0)+IF(N(F22)&gt;0,N(F30),0)+IF(N(J22)&gt;0,N(J30),0)+IF(N(N22)&gt;0,N(N30),0)))</f>
        <v>-86.130000000000109</v>
      </c>
    </row>
    <row r="24" spans="1:19" x14ac:dyDescent="0.25">
      <c r="A24" s="1" t="s">
        <v>18</v>
      </c>
      <c r="B24">
        <v>485.17</v>
      </c>
      <c r="E24" s="1" t="s">
        <v>18</v>
      </c>
      <c r="F24">
        <v>434.51</v>
      </c>
      <c r="I24" s="1" t="s">
        <v>18</v>
      </c>
      <c r="J24" s="3"/>
      <c r="M24" s="1" t="s">
        <v>18</v>
      </c>
      <c r="N24" s="3"/>
      <c r="Q24" s="1" t="s">
        <v>18</v>
      </c>
      <c r="R24" s="21">
        <f>IFERROR(ROUND((N(B24)*N(B23)+N(F24)*N(F23)+N(J24)*N(J23)+N(N24)*N(N23))/R23,2),0)</f>
        <v>445.74</v>
      </c>
      <c r="S24" s="19"/>
    </row>
    <row r="25" spans="1:19" x14ac:dyDescent="0.25">
      <c r="A25" s="1" t="s">
        <v>20</v>
      </c>
      <c r="B25">
        <v>16.170000000000002</v>
      </c>
      <c r="E25" s="1" t="s">
        <v>20</v>
      </c>
      <c r="F25">
        <v>14.48</v>
      </c>
      <c r="I25" s="1" t="s">
        <v>20</v>
      </c>
      <c r="J25" s="3"/>
      <c r="M25" s="1" t="s">
        <v>20</v>
      </c>
      <c r="N25" s="3"/>
      <c r="Q25" s="1" t="s">
        <v>20</v>
      </c>
      <c r="R25" s="21">
        <f>IFERROR(ROUND(R22/R23,2),0)</f>
        <v>14.86</v>
      </c>
      <c r="S25" s="19"/>
    </row>
    <row r="26" spans="1:19" x14ac:dyDescent="0.25">
      <c r="A26" s="1" t="s">
        <v>21</v>
      </c>
      <c r="B26" s="6">
        <v>0.81110000000000004</v>
      </c>
      <c r="C26" s="6"/>
      <c r="E26" s="1" t="s">
        <v>21</v>
      </c>
      <c r="F26" s="6">
        <v>0.87909999999999999</v>
      </c>
      <c r="I26" s="1" t="s">
        <v>21</v>
      </c>
      <c r="J26" s="7"/>
      <c r="M26" s="1" t="s">
        <v>21</v>
      </c>
      <c r="N26" s="7"/>
      <c r="Q26" s="1" t="s">
        <v>21</v>
      </c>
      <c r="R26" s="20">
        <v>0.86</v>
      </c>
      <c r="S26" s="19"/>
    </row>
    <row r="27" spans="1:19" x14ac:dyDescent="0.25">
      <c r="A27" s="1" t="s">
        <v>22</v>
      </c>
      <c r="B27">
        <v>347</v>
      </c>
      <c r="E27" s="1" t="s">
        <v>22</v>
      </c>
      <c r="F27">
        <v>1023</v>
      </c>
      <c r="I27" s="1" t="s">
        <v>22</v>
      </c>
      <c r="J27" s="8"/>
      <c r="M27" s="1" t="s">
        <v>22</v>
      </c>
      <c r="N27" s="8"/>
      <c r="Q27" s="1" t="s">
        <v>22</v>
      </c>
      <c r="R27" s="22">
        <f>SUM(B27,F27,J27,N27)</f>
        <v>1370</v>
      </c>
      <c r="S27" s="19"/>
    </row>
    <row r="29" spans="1:19" ht="15.75" thickBot="1" x14ac:dyDescent="0.3">
      <c r="A29" s="9" t="s">
        <v>23</v>
      </c>
      <c r="B29" s="10" t="s">
        <v>79</v>
      </c>
      <c r="C29" s="11"/>
      <c r="D29" s="9"/>
      <c r="E29" s="9" t="s">
        <v>24</v>
      </c>
      <c r="F29" s="10" t="s">
        <v>80</v>
      </c>
      <c r="G29" s="11"/>
      <c r="H29" s="11"/>
      <c r="I29" s="11" t="s">
        <v>25</v>
      </c>
      <c r="J29" s="10" t="s">
        <v>26</v>
      </c>
      <c r="K29" s="11"/>
      <c r="L29" s="11"/>
      <c r="M29" s="11" t="s">
        <v>27</v>
      </c>
      <c r="N29" s="10" t="s">
        <v>26</v>
      </c>
      <c r="O29" s="11"/>
      <c r="Q29" s="18" t="s">
        <v>28</v>
      </c>
      <c r="R29" s="18" t="s">
        <v>10</v>
      </c>
      <c r="S29" s="18"/>
    </row>
    <row r="30" spans="1:19" x14ac:dyDescent="0.25">
      <c r="A30" s="1" t="s">
        <v>13</v>
      </c>
      <c r="B30">
        <v>1332.07</v>
      </c>
      <c r="C30" s="14"/>
      <c r="E30" s="1" t="s">
        <v>13</v>
      </c>
      <c r="F30">
        <v>4130.43</v>
      </c>
      <c r="G30" s="2"/>
      <c r="H30" s="2"/>
      <c r="I30" s="1" t="s">
        <v>13</v>
      </c>
      <c r="J30" s="16">
        <v>110.57</v>
      </c>
      <c r="K30" s="2"/>
      <c r="L30" s="2"/>
      <c r="M30" s="1" t="s">
        <v>13</v>
      </c>
      <c r="N30" s="16">
        <v>3996.71</v>
      </c>
      <c r="O30" s="2"/>
      <c r="Q30" s="1" t="s">
        <v>13</v>
      </c>
      <c r="R30" s="21">
        <f>SUM(B30,F30,J30,N30)</f>
        <v>9569.7799999999988</v>
      </c>
      <c r="S30" s="20"/>
    </row>
    <row r="31" spans="1:19" x14ac:dyDescent="0.25">
      <c r="A31" s="1" t="s">
        <v>14</v>
      </c>
      <c r="B31">
        <v>82.71</v>
      </c>
      <c r="C31" s="4"/>
      <c r="E31" s="1" t="s">
        <v>14</v>
      </c>
      <c r="F31">
        <v>274.33999999999997</v>
      </c>
      <c r="G31" s="4"/>
      <c r="H31" s="4"/>
      <c r="I31" s="1" t="s">
        <v>14</v>
      </c>
      <c r="J31" s="16">
        <v>5.23</v>
      </c>
      <c r="K31" s="4"/>
      <c r="L31" s="4"/>
      <c r="M31" s="1" t="s">
        <v>14</v>
      </c>
      <c r="N31" s="16">
        <v>277.95</v>
      </c>
      <c r="O31" s="4"/>
      <c r="Q31" s="1" t="s">
        <v>14</v>
      </c>
      <c r="R31" s="21">
        <f>SUM(B31,F31,J31,N31)</f>
        <v>640.23</v>
      </c>
      <c r="S31" s="21"/>
    </row>
    <row r="32" spans="1:19" x14ac:dyDescent="0.25">
      <c r="A32" s="1" t="s">
        <v>18</v>
      </c>
      <c r="B32">
        <v>493.7</v>
      </c>
      <c r="E32" s="1" t="s">
        <v>18</v>
      </c>
      <c r="F32">
        <v>470.3</v>
      </c>
      <c r="I32" s="1" t="s">
        <v>18</v>
      </c>
      <c r="J32" s="16">
        <v>649.08000000000004</v>
      </c>
      <c r="M32" s="1" t="s">
        <v>18</v>
      </c>
      <c r="N32" s="16">
        <v>445.49</v>
      </c>
      <c r="Q32" s="1" t="s">
        <v>18</v>
      </c>
      <c r="R32" s="21">
        <f>IFERROR(ROUND((N(B32)*N(B31)+N(F32)*N(F31)+N(J32)*N(J31)+N(N32)*N(N31))/R31,2),0)</f>
        <v>464.01</v>
      </c>
      <c r="S32" s="19"/>
    </row>
    <row r="33" spans="1:19" x14ac:dyDescent="0.25">
      <c r="A33" s="1" t="s">
        <v>20</v>
      </c>
      <c r="B33">
        <v>16.11</v>
      </c>
      <c r="E33" s="1" t="s">
        <v>20</v>
      </c>
      <c r="F33">
        <v>15.06</v>
      </c>
      <c r="I33" s="1" t="s">
        <v>20</v>
      </c>
      <c r="J33" s="16">
        <v>21.13</v>
      </c>
      <c r="M33" s="1" t="s">
        <v>20</v>
      </c>
      <c r="N33" s="16">
        <v>14.38</v>
      </c>
      <c r="Q33" s="1" t="s">
        <v>20</v>
      </c>
      <c r="R33" s="21">
        <f>IFERROR(ROUND(R30/R31,2),0)</f>
        <v>14.95</v>
      </c>
      <c r="S33" s="19"/>
    </row>
    <row r="34" spans="1:19" x14ac:dyDescent="0.25">
      <c r="A34" s="1" t="s">
        <v>21</v>
      </c>
      <c r="B34" s="6">
        <v>0.81259999999999999</v>
      </c>
      <c r="C34" s="6"/>
      <c r="E34" s="1" t="s">
        <v>21</v>
      </c>
      <c r="F34" s="6">
        <v>0.9153</v>
      </c>
      <c r="I34" s="1" t="s">
        <v>21</v>
      </c>
      <c r="J34" s="7">
        <v>0.93130000000000002</v>
      </c>
      <c r="M34" s="1" t="s">
        <v>21</v>
      </c>
      <c r="N34" s="7">
        <v>0.88200000000000001</v>
      </c>
      <c r="Q34" s="1" t="s">
        <v>21</v>
      </c>
      <c r="R34" s="20">
        <f>IFERROR(ROUND((N(B34)*N(B35)+N(F34)*N(F35)+N(J34)*N(J35)+N(N34)*N(N35))/R35,4),0)</f>
        <v>0.88629999999999998</v>
      </c>
      <c r="S34" s="19"/>
    </row>
    <row r="35" spans="1:19" x14ac:dyDescent="0.25">
      <c r="A35" s="1" t="s">
        <v>22</v>
      </c>
      <c r="B35">
        <v>362</v>
      </c>
      <c r="E35" s="1" t="s">
        <v>22</v>
      </c>
      <c r="F35">
        <v>1028</v>
      </c>
      <c r="I35" s="1" t="s">
        <v>22</v>
      </c>
      <c r="J35" s="16">
        <v>26</v>
      </c>
      <c r="M35" s="1" t="s">
        <v>22</v>
      </c>
      <c r="N35" s="16">
        <v>1016</v>
      </c>
      <c r="Q35" s="1" t="s">
        <v>22</v>
      </c>
      <c r="R35" s="22">
        <f>SUM(B35,F35,J35,N35)</f>
        <v>2432</v>
      </c>
      <c r="S35" s="19"/>
    </row>
    <row r="37" spans="1:19" x14ac:dyDescent="0.25">
      <c r="A37" s="23" t="s">
        <v>81</v>
      </c>
    </row>
  </sheetData>
  <mergeCells count="2">
    <mergeCell ref="A1:S1"/>
    <mergeCell ref="A20:S20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D483-E582-4E7B-83C5-8E9365D24A53}">
  <dimension ref="A1:S37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1.7109375" customWidth="1"/>
    <col min="15" max="15" width="10.42578125" customWidth="1"/>
    <col min="16" max="16" width="4" customWidth="1"/>
    <col min="17" max="17" width="10.28515625" customWidth="1"/>
    <col min="18" max="18" width="11.7109375" bestFit="1" customWidth="1"/>
    <col min="19" max="19" width="10.42578125" bestFit="1" customWidth="1"/>
  </cols>
  <sheetData>
    <row r="1" spans="1:19" ht="20.25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3"/>
      <c r="R1" s="33"/>
      <c r="S1" s="33"/>
    </row>
    <row r="2" spans="1:19" ht="15.75" customHeight="1" thickTop="1" x14ac:dyDescent="0.25"/>
    <row r="3" spans="1:19" ht="15.75" thickBot="1" x14ac:dyDescent="0.3">
      <c r="A3" s="9" t="s">
        <v>1</v>
      </c>
      <c r="B3" s="10" t="s">
        <v>71</v>
      </c>
      <c r="C3" s="11" t="s">
        <v>3</v>
      </c>
      <c r="D3" s="9"/>
      <c r="E3" s="15" t="s">
        <v>4</v>
      </c>
      <c r="F3" s="10" t="s">
        <v>72</v>
      </c>
      <c r="G3" s="11" t="s">
        <v>6</v>
      </c>
      <c r="H3" s="11"/>
      <c r="I3" s="11" t="s">
        <v>7</v>
      </c>
      <c r="J3" s="10"/>
      <c r="K3" s="11" t="s">
        <v>6</v>
      </c>
      <c r="L3" s="11"/>
      <c r="M3" s="11" t="s">
        <v>8</v>
      </c>
      <c r="N3" s="10"/>
      <c r="O3" s="11" t="s">
        <v>6</v>
      </c>
      <c r="Q3" s="18" t="s">
        <v>9</v>
      </c>
      <c r="R3" s="18" t="s">
        <v>10</v>
      </c>
      <c r="S3" s="18" t="s">
        <v>11</v>
      </c>
    </row>
    <row r="4" spans="1:19" ht="15" customHeight="1" x14ac:dyDescent="0.25">
      <c r="A4" s="1" t="s">
        <v>12</v>
      </c>
      <c r="B4">
        <v>879.85</v>
      </c>
      <c r="C4" s="2">
        <f>(B4-B13)/B13</f>
        <v>2.1525350918949134E-2</v>
      </c>
      <c r="E4" s="1" t="s">
        <v>13</v>
      </c>
      <c r="F4">
        <v>3075.02</v>
      </c>
      <c r="G4" s="2">
        <f>(F4-F13)/F13</f>
        <v>-1.9476419757023033E-2</v>
      </c>
      <c r="H4" s="2"/>
      <c r="I4" s="1" t="s">
        <v>13</v>
      </c>
      <c r="J4" s="3"/>
      <c r="K4" s="2" t="str">
        <f>IF(N(J4)=0,"",(J4-J13)/J13)</f>
        <v/>
      </c>
      <c r="L4" s="2"/>
      <c r="M4" s="1" t="s">
        <v>13</v>
      </c>
      <c r="N4" s="3"/>
      <c r="O4" s="2" t="str">
        <f>IF(N(N4)=0,"",(N4-N13)/N13)</f>
        <v/>
      </c>
      <c r="Q4" s="1" t="s">
        <v>13</v>
      </c>
      <c r="R4" s="21">
        <f>SUM(B4,F4,J4,N4)</f>
        <v>3954.87</v>
      </c>
      <c r="S4" s="20">
        <f>IFERROR((R4-(IF(N(B4)&gt;0,N(B13),0)+IF(N(F4)&gt;0,N(F13),0)+IF(N(J4)&gt;0,N(J13),0)+IF(N(N4)&gt;0,N(N13),0)))/(IF(N(B4)&gt;0,N(B13),0)+IF(N(F4)&gt;0,N(F13),0)+IF(N(J4)&gt;0,N(J13),0)+IF(N(N4)&gt;0,N(N13),0)),"")</f>
        <v>-1.0641890624179147E-2</v>
      </c>
    </row>
    <row r="5" spans="1:19" ht="15" customHeight="1" x14ac:dyDescent="0.25">
      <c r="A5" s="1" t="s">
        <v>14</v>
      </c>
      <c r="B5">
        <v>56.52</v>
      </c>
      <c r="C5" s="4">
        <f>B4-B13</f>
        <v>18.540000000000077</v>
      </c>
      <c r="E5" s="1" t="s">
        <v>15</v>
      </c>
      <c r="F5">
        <v>194.6</v>
      </c>
      <c r="G5" s="4">
        <f>F4-F13</f>
        <v>-61.079999999999927</v>
      </c>
      <c r="H5" s="4"/>
      <c r="I5" s="1" t="s">
        <v>14</v>
      </c>
      <c r="K5" s="4" t="str">
        <f>IF(N(J4)=0,"",J4-J13)</f>
        <v/>
      </c>
      <c r="L5" s="4"/>
      <c r="M5" s="1" t="s">
        <v>14</v>
      </c>
      <c r="O5" s="4" t="str">
        <f>IF(N(N4)=0,"",N4-N13)</f>
        <v/>
      </c>
      <c r="P5" t="s">
        <v>16</v>
      </c>
      <c r="Q5" s="1" t="s">
        <v>14</v>
      </c>
      <c r="R5" s="19">
        <f>SUM(B5,F5,J5,N5)</f>
        <v>251.12</v>
      </c>
      <c r="S5" s="21">
        <f>IF(N(R4)=0,"",R4-(IF(N(B4)&gt;0,N(B13),0)+IF(N(F4)&gt;0,N(F13),0)+IF(N(J4)&gt;0,N(J13),0)+IF(N(N4)&gt;0,N(N13),0)))</f>
        <v>-42.539999999999964</v>
      </c>
    </row>
    <row r="6" spans="1:19" x14ac:dyDescent="0.25">
      <c r="A6" s="1" t="s">
        <v>17</v>
      </c>
      <c r="B6">
        <v>467.03</v>
      </c>
      <c r="E6" s="1" t="s">
        <v>18</v>
      </c>
      <c r="F6">
        <v>474.06</v>
      </c>
      <c r="I6" s="1" t="s">
        <v>18</v>
      </c>
      <c r="J6" s="3"/>
      <c r="M6" s="1" t="s">
        <v>18</v>
      </c>
      <c r="N6" s="3"/>
      <c r="P6" s="5"/>
      <c r="Q6" s="1" t="s">
        <v>18</v>
      </c>
      <c r="R6" s="21">
        <f>IFERROR(ROUND((N(B6)*N(B5)+N(F6)*N(F5)+N(J6)*N(J5)+N(N6)*N(N5))/R5,2),0)</f>
        <v>472.48</v>
      </c>
      <c r="S6" s="19"/>
    </row>
    <row r="7" spans="1:19" x14ac:dyDescent="0.25">
      <c r="A7" s="1" t="s">
        <v>19</v>
      </c>
      <c r="B7">
        <v>15.57</v>
      </c>
      <c r="E7" s="1" t="s">
        <v>20</v>
      </c>
      <c r="F7">
        <v>15.8</v>
      </c>
      <c r="I7" s="1" t="s">
        <v>20</v>
      </c>
      <c r="J7" s="3"/>
      <c r="M7" s="1" t="s">
        <v>20</v>
      </c>
      <c r="N7" s="3"/>
      <c r="P7" s="5"/>
      <c r="Q7" s="1" t="s">
        <v>20</v>
      </c>
      <c r="R7" s="21">
        <f>IFERROR(ROUND(R4/R5,2),0)</f>
        <v>15.75</v>
      </c>
      <c r="S7" s="19"/>
    </row>
    <row r="8" spans="1:19" x14ac:dyDescent="0.25">
      <c r="A8" s="1" t="s">
        <v>21</v>
      </c>
      <c r="B8" s="6">
        <v>0.83109999999999995</v>
      </c>
      <c r="C8" s="6"/>
      <c r="E8" s="1" t="s">
        <v>21</v>
      </c>
      <c r="F8" s="6">
        <v>0.86129999999999995</v>
      </c>
      <c r="I8" s="1" t="s">
        <v>21</v>
      </c>
      <c r="J8" s="7"/>
      <c r="M8" s="1" t="s">
        <v>21</v>
      </c>
      <c r="N8" s="7"/>
      <c r="Q8" s="1" t="s">
        <v>21</v>
      </c>
      <c r="R8" s="20">
        <v>0.85370000000000001</v>
      </c>
      <c r="S8" s="19"/>
    </row>
    <row r="9" spans="1:19" x14ac:dyDescent="0.25">
      <c r="A9" s="1" t="s">
        <v>22</v>
      </c>
      <c r="B9">
        <v>224</v>
      </c>
      <c r="E9" s="1" t="s">
        <v>22</v>
      </c>
      <c r="F9">
        <v>726</v>
      </c>
      <c r="I9" s="1" t="s">
        <v>22</v>
      </c>
      <c r="J9" s="8"/>
      <c r="M9" s="1" t="s">
        <v>22</v>
      </c>
      <c r="N9" s="8"/>
      <c r="Q9" s="1" t="s">
        <v>22</v>
      </c>
      <c r="R9" s="22">
        <f>SUM(B9,F9,J9,N9)</f>
        <v>950</v>
      </c>
      <c r="S9" s="19"/>
    </row>
    <row r="12" spans="1:19" ht="15.75" thickBot="1" x14ac:dyDescent="0.3">
      <c r="A12" s="9" t="s">
        <v>23</v>
      </c>
      <c r="B12" s="10" t="s">
        <v>71</v>
      </c>
      <c r="C12" s="11"/>
      <c r="D12" s="9"/>
      <c r="E12" s="9" t="s">
        <v>24</v>
      </c>
      <c r="F12" s="10" t="s">
        <v>72</v>
      </c>
      <c r="G12" s="11"/>
      <c r="H12" s="11"/>
      <c r="I12" s="11" t="s">
        <v>25</v>
      </c>
      <c r="J12" s="10" t="s">
        <v>26</v>
      </c>
      <c r="K12" s="11" t="s">
        <v>6</v>
      </c>
      <c r="L12" s="11"/>
      <c r="M12" s="11" t="s">
        <v>27</v>
      </c>
      <c r="N12" s="10" t="s">
        <v>26</v>
      </c>
      <c r="O12" s="11" t="s">
        <v>6</v>
      </c>
      <c r="Q12" s="18" t="s">
        <v>28</v>
      </c>
      <c r="R12" s="18" t="s">
        <v>10</v>
      </c>
      <c r="S12" s="18"/>
    </row>
    <row r="13" spans="1:19" x14ac:dyDescent="0.25">
      <c r="A13" s="1" t="s">
        <v>13</v>
      </c>
      <c r="B13">
        <v>861.31</v>
      </c>
      <c r="C13" s="12"/>
      <c r="E13" s="1" t="s">
        <v>13</v>
      </c>
      <c r="F13">
        <v>3136.1</v>
      </c>
      <c r="G13" s="2"/>
      <c r="H13" s="2"/>
      <c r="I13" s="1" t="s">
        <v>13</v>
      </c>
      <c r="J13" s="1">
        <v>136.24</v>
      </c>
      <c r="K13" s="3" t="s">
        <v>16</v>
      </c>
      <c r="L13" s="2"/>
      <c r="M13" s="1" t="s">
        <v>13</v>
      </c>
      <c r="N13" s="1">
        <v>3062.37</v>
      </c>
      <c r="O13" s="3" t="s">
        <v>16</v>
      </c>
      <c r="Q13" s="1" t="s">
        <v>13</v>
      </c>
      <c r="R13" s="1">
        <f>SUM(B13,F13,J13,N13)</f>
        <v>7196.0199999999995</v>
      </c>
      <c r="S13" s="21"/>
    </row>
    <row r="14" spans="1:19" x14ac:dyDescent="0.25">
      <c r="A14" s="1" t="s">
        <v>14</v>
      </c>
      <c r="B14">
        <v>51.5</v>
      </c>
      <c r="C14" s="4"/>
      <c r="E14" s="1" t="s">
        <v>15</v>
      </c>
      <c r="F14">
        <v>196.12</v>
      </c>
      <c r="G14" s="4"/>
      <c r="H14" s="4"/>
      <c r="I14" s="1" t="s">
        <v>14</v>
      </c>
      <c r="J14" s="1">
        <v>6.46</v>
      </c>
      <c r="K14" s="3" t="s">
        <v>16</v>
      </c>
      <c r="L14" s="4"/>
      <c r="M14" s="1" t="s">
        <v>14</v>
      </c>
      <c r="N14" s="1">
        <v>191.07</v>
      </c>
      <c r="O14" s="3" t="s">
        <v>16</v>
      </c>
      <c r="Q14" s="1" t="s">
        <v>14</v>
      </c>
      <c r="R14" s="1">
        <f>SUM(B14,F14,J14,N14)</f>
        <v>445.15</v>
      </c>
      <c r="S14" s="21"/>
    </row>
    <row r="15" spans="1:19" x14ac:dyDescent="0.25">
      <c r="A15" s="1" t="s">
        <v>18</v>
      </c>
      <c r="B15">
        <v>511.78</v>
      </c>
      <c r="E15" s="1" t="s">
        <v>18</v>
      </c>
      <c r="F15" s="4">
        <v>495.73</v>
      </c>
      <c r="I15" s="1" t="s">
        <v>18</v>
      </c>
      <c r="J15" s="1">
        <v>643.08000000000004</v>
      </c>
      <c r="K15" s="3" t="s">
        <v>16</v>
      </c>
      <c r="M15" s="1" t="s">
        <v>18</v>
      </c>
      <c r="N15" s="1">
        <v>493.33</v>
      </c>
      <c r="O15" s="3" t="s">
        <v>16</v>
      </c>
      <c r="Q15" s="1" t="s">
        <v>18</v>
      </c>
      <c r="R15" s="1">
        <f>IFERROR(ROUND((N(B15)*N(B14)+N(F15)*N(F14)+N(J15)*N(J14)+N(N15)*N(N14))/R14,2),0)</f>
        <v>498.7</v>
      </c>
      <c r="S15" s="21"/>
    </row>
    <row r="16" spans="1:19" x14ac:dyDescent="0.25">
      <c r="A16" s="1" t="s">
        <v>20</v>
      </c>
      <c r="B16">
        <v>16.72</v>
      </c>
      <c r="E16" s="1" t="s">
        <v>20</v>
      </c>
      <c r="F16">
        <v>15.99</v>
      </c>
      <c r="I16" s="1" t="s">
        <v>20</v>
      </c>
      <c r="J16" s="1">
        <v>21.1</v>
      </c>
      <c r="K16" s="3" t="s">
        <v>16</v>
      </c>
      <c r="M16" s="1" t="s">
        <v>20</v>
      </c>
      <c r="N16" s="1">
        <v>16.03</v>
      </c>
      <c r="O16" s="3" t="s">
        <v>16</v>
      </c>
      <c r="Q16" s="1" t="s">
        <v>20</v>
      </c>
      <c r="R16" s="1">
        <f>IFERROR(ROUND(R13/R14,2),0)</f>
        <v>16.170000000000002</v>
      </c>
      <c r="S16" s="21"/>
    </row>
    <row r="17" spans="1:19" x14ac:dyDescent="0.25">
      <c r="A17" s="1" t="s">
        <v>21</v>
      </c>
      <c r="B17" s="6">
        <v>0.90590000000000004</v>
      </c>
      <c r="C17" s="6"/>
      <c r="E17" s="1" t="s">
        <v>21</v>
      </c>
      <c r="F17" s="6">
        <v>0.94969999999999999</v>
      </c>
      <c r="I17" s="1" t="s">
        <v>21</v>
      </c>
      <c r="J17" s="13">
        <v>0.95069999999999999</v>
      </c>
      <c r="K17" s="7" t="s">
        <v>16</v>
      </c>
      <c r="M17" s="1" t="s">
        <v>21</v>
      </c>
      <c r="N17" s="13">
        <v>0.92490000000000006</v>
      </c>
      <c r="O17" s="7" t="s">
        <v>16</v>
      </c>
      <c r="Q17" s="1" t="s">
        <v>21</v>
      </c>
      <c r="R17" s="13">
        <f>IFERROR(ROUND((N(B17)*N(B18)+N(F17)*N(F18)+N(J17)*N(J18)+N(N17)*N(N18))/R18,4),0)</f>
        <v>0.93410000000000004</v>
      </c>
      <c r="S17" s="20"/>
    </row>
    <row r="18" spans="1:19" x14ac:dyDescent="0.25">
      <c r="A18" s="1" t="s">
        <v>22</v>
      </c>
      <c r="B18">
        <v>209</v>
      </c>
      <c r="E18" s="1" t="s">
        <v>22</v>
      </c>
      <c r="F18">
        <v>781</v>
      </c>
      <c r="I18" s="1" t="s">
        <v>22</v>
      </c>
      <c r="J18" s="1">
        <v>34</v>
      </c>
      <c r="K18" s="8" t="s">
        <v>16</v>
      </c>
      <c r="M18" s="1" t="s">
        <v>22</v>
      </c>
      <c r="N18" s="1">
        <v>751</v>
      </c>
      <c r="O18" s="8" t="s">
        <v>16</v>
      </c>
      <c r="Q18" s="1" t="s">
        <v>22</v>
      </c>
      <c r="R18" s="1">
        <f>SUM(B18,F18,J18,N18)</f>
        <v>1775</v>
      </c>
      <c r="S18" s="22"/>
    </row>
    <row r="20" spans="1:19" ht="20.25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3"/>
      <c r="R20" s="33"/>
      <c r="S20" s="33"/>
    </row>
    <row r="21" spans="1:19" ht="16.5" thickTop="1" thickBot="1" x14ac:dyDescent="0.3">
      <c r="A21" s="9" t="s">
        <v>1</v>
      </c>
      <c r="B21" s="10" t="s">
        <v>71</v>
      </c>
      <c r="C21" s="11" t="s">
        <v>3</v>
      </c>
      <c r="D21" s="9"/>
      <c r="E21" s="15" t="s">
        <v>4</v>
      </c>
      <c r="F21" s="10" t="s">
        <v>72</v>
      </c>
      <c r="G21" s="11" t="s">
        <v>3</v>
      </c>
      <c r="H21" s="11"/>
      <c r="I21" s="11" t="s">
        <v>7</v>
      </c>
      <c r="J21" s="10"/>
      <c r="K21" s="11" t="s">
        <v>6</v>
      </c>
      <c r="L21" s="11"/>
      <c r="M21" s="11" t="s">
        <v>8</v>
      </c>
      <c r="N21" s="10"/>
      <c r="O21" s="11" t="s">
        <v>6</v>
      </c>
      <c r="Q21" s="18" t="s">
        <v>9</v>
      </c>
      <c r="R21" s="18" t="s">
        <v>10</v>
      </c>
      <c r="S21" s="18" t="s">
        <v>11</v>
      </c>
    </row>
    <row r="22" spans="1:19" x14ac:dyDescent="0.25">
      <c r="A22" s="1" t="s">
        <v>13</v>
      </c>
      <c r="B22">
        <v>1296.72</v>
      </c>
      <c r="C22" s="2">
        <f>(B22-B30)/B30</f>
        <v>-2.6384154490712144E-2</v>
      </c>
      <c r="E22" s="1" t="s">
        <v>13</v>
      </c>
      <c r="F22">
        <v>4071.38</v>
      </c>
      <c r="G22" s="2">
        <f>(F22-F30)/F30</f>
        <v>-7.34607498214075E-3</v>
      </c>
      <c r="H22" s="2"/>
      <c r="I22" s="1" t="s">
        <v>13</v>
      </c>
      <c r="J22" s="3"/>
      <c r="K22" s="2" t="str">
        <f>IF(N(J22)=0,"",(J22-J30)/J30)</f>
        <v/>
      </c>
      <c r="L22" s="2"/>
      <c r="M22" s="1" t="s">
        <v>13</v>
      </c>
      <c r="N22" s="3"/>
      <c r="O22" s="2" t="str">
        <f>IF(N(N22)=0,"",(N22-N30)/N30)</f>
        <v/>
      </c>
      <c r="P22" s="4"/>
      <c r="Q22" s="1" t="s">
        <v>13</v>
      </c>
      <c r="R22" s="21">
        <f>SUM(B22,F22,J22,N22)</f>
        <v>5368.1</v>
      </c>
      <c r="S22" s="20">
        <f>IFERROR((R22-(IF(N(B22)&gt;0,N(B30),0)+IF(N(F22)&gt;0,N(F30),0)+IF(N(J22)&gt;0,N(J30),0)+IF(N(N22)&gt;0,N(N30),0)))/(IF(N(B22)&gt;0,N(B30),0)+IF(N(F22)&gt;0,N(F30),0)+IF(N(J22)&gt;0,N(J30),0)+IF(N(N22)&gt;0,N(N30),0)),"")</f>
        <v>-1.2012802367591297E-2</v>
      </c>
    </row>
    <row r="23" spans="1:19" x14ac:dyDescent="0.25">
      <c r="A23" s="1" t="s">
        <v>14</v>
      </c>
      <c r="B23">
        <v>80.180000000000007</v>
      </c>
      <c r="C23" s="4">
        <f>B22-B30</f>
        <v>-35.139999999999873</v>
      </c>
      <c r="E23" s="1" t="s">
        <v>14</v>
      </c>
      <c r="F23">
        <v>281.45999999999998</v>
      </c>
      <c r="G23" s="4">
        <f>F22-F30</f>
        <v>-30.130000000000109</v>
      </c>
      <c r="H23" s="4"/>
      <c r="I23" s="1" t="s">
        <v>14</v>
      </c>
      <c r="J23" s="3"/>
      <c r="K23" s="4" t="str">
        <f>IF(N(J22)=0,"",J22-J30)</f>
        <v/>
      </c>
      <c r="L23" s="4"/>
      <c r="M23" s="1" t="s">
        <v>14</v>
      </c>
      <c r="N23" s="3"/>
      <c r="O23" s="4" t="str">
        <f>IF(N(N22)=0,"",N22-N30)</f>
        <v/>
      </c>
      <c r="P23" t="s">
        <v>16</v>
      </c>
      <c r="Q23" s="1" t="s">
        <v>14</v>
      </c>
      <c r="R23" s="21">
        <f>SUM(B23,F23,J23,N23)</f>
        <v>361.64</v>
      </c>
      <c r="S23" s="21">
        <f>IF(N(R22)=0,"",R22-(IF(N(B22)&gt;0,N(B30),0)+IF(N(F22)&gt;0,N(F30),0)+IF(N(J22)&gt;0,N(J30),0)+IF(N(N22)&gt;0,N(N30),0)))</f>
        <v>-65.269999999999527</v>
      </c>
    </row>
    <row r="24" spans="1:19" x14ac:dyDescent="0.25">
      <c r="A24" s="1" t="s">
        <v>18</v>
      </c>
      <c r="B24">
        <v>485.17</v>
      </c>
      <c r="E24" s="1" t="s">
        <v>18</v>
      </c>
      <c r="F24">
        <v>433.95</v>
      </c>
      <c r="I24" s="1" t="s">
        <v>18</v>
      </c>
      <c r="J24" s="3"/>
      <c r="M24" s="1" t="s">
        <v>18</v>
      </c>
      <c r="N24" s="3"/>
      <c r="Q24" s="1" t="s">
        <v>18</v>
      </c>
      <c r="R24" s="21">
        <f>IFERROR(ROUND((N(B24)*N(B23)+N(F24)*N(F23)+N(J24)*N(J23)+N(N24)*N(N23))/R23,2),0)</f>
        <v>445.31</v>
      </c>
      <c r="S24" s="19"/>
    </row>
    <row r="25" spans="1:19" x14ac:dyDescent="0.25">
      <c r="A25" s="1" t="s">
        <v>20</v>
      </c>
      <c r="B25">
        <v>16.170000000000002</v>
      </c>
      <c r="E25" s="1" t="s">
        <v>20</v>
      </c>
      <c r="F25">
        <v>14.47</v>
      </c>
      <c r="I25" s="1" t="s">
        <v>20</v>
      </c>
      <c r="J25" s="3"/>
      <c r="M25" s="1" t="s">
        <v>20</v>
      </c>
      <c r="N25" s="3"/>
      <c r="Q25" s="1" t="s">
        <v>20</v>
      </c>
      <c r="R25" s="21">
        <f>IFERROR(ROUND(R22/R23,2),0)</f>
        <v>14.84</v>
      </c>
      <c r="S25" s="19"/>
    </row>
    <row r="26" spans="1:19" x14ac:dyDescent="0.25">
      <c r="A26" s="1" t="s">
        <v>21</v>
      </c>
      <c r="B26" s="6">
        <v>0.81110000000000004</v>
      </c>
      <c r="C26" s="6"/>
      <c r="E26" s="1" t="s">
        <v>21</v>
      </c>
      <c r="F26" s="6">
        <v>0.87829999999999997</v>
      </c>
      <c r="I26" s="1" t="s">
        <v>21</v>
      </c>
      <c r="J26" s="7"/>
      <c r="M26" s="1" t="s">
        <v>21</v>
      </c>
      <c r="N26" s="7"/>
      <c r="Q26" s="1" t="s">
        <v>21</v>
      </c>
      <c r="R26" s="20">
        <v>0.85950000000000004</v>
      </c>
      <c r="S26" s="19"/>
    </row>
    <row r="27" spans="1:19" x14ac:dyDescent="0.25">
      <c r="A27" s="1" t="s">
        <v>22</v>
      </c>
      <c r="B27">
        <v>347</v>
      </c>
      <c r="E27" s="1" t="s">
        <v>22</v>
      </c>
      <c r="F27">
        <v>1022</v>
      </c>
      <c r="I27" s="1" t="s">
        <v>22</v>
      </c>
      <c r="J27" s="8"/>
      <c r="M27" s="1" t="s">
        <v>22</v>
      </c>
      <c r="N27" s="8"/>
      <c r="Q27" s="1" t="s">
        <v>22</v>
      </c>
      <c r="R27" s="22">
        <f>SUM(B27,F27,J27,N27)</f>
        <v>1369</v>
      </c>
      <c r="S27" s="19"/>
    </row>
    <row r="29" spans="1:19" ht="15.75" thickBot="1" x14ac:dyDescent="0.3">
      <c r="A29" s="9" t="s">
        <v>23</v>
      </c>
      <c r="B29" s="10" t="s">
        <v>71</v>
      </c>
      <c r="C29" s="11"/>
      <c r="D29" s="9"/>
      <c r="E29" s="9" t="s">
        <v>24</v>
      </c>
      <c r="F29" s="10" t="s">
        <v>72</v>
      </c>
      <c r="G29" s="11"/>
      <c r="H29" s="11"/>
      <c r="I29" s="11" t="s">
        <v>25</v>
      </c>
      <c r="J29" s="10" t="s">
        <v>26</v>
      </c>
      <c r="K29" s="11"/>
      <c r="L29" s="11"/>
      <c r="M29" s="11" t="s">
        <v>27</v>
      </c>
      <c r="N29" s="10" t="s">
        <v>26</v>
      </c>
      <c r="O29" s="11"/>
      <c r="Q29" s="18" t="s">
        <v>28</v>
      </c>
      <c r="R29" s="18" t="s">
        <v>10</v>
      </c>
      <c r="S29" s="18"/>
    </row>
    <row r="30" spans="1:19" x14ac:dyDescent="0.25">
      <c r="A30" s="1" t="s">
        <v>13</v>
      </c>
      <c r="B30">
        <v>1331.86</v>
      </c>
      <c r="C30" s="14"/>
      <c r="E30" s="1" t="s">
        <v>13</v>
      </c>
      <c r="F30">
        <v>4101.51</v>
      </c>
      <c r="G30" s="2"/>
      <c r="H30" s="2"/>
      <c r="I30" s="1" t="s">
        <v>13</v>
      </c>
      <c r="J30" s="16">
        <v>110.57</v>
      </c>
      <c r="K30" s="2"/>
      <c r="L30" s="2"/>
      <c r="M30" s="1" t="s">
        <v>13</v>
      </c>
      <c r="N30" s="16">
        <v>3996.71</v>
      </c>
      <c r="O30" s="2"/>
      <c r="Q30" s="1" t="s">
        <v>13</v>
      </c>
      <c r="R30" s="21">
        <f>SUM(B30,F30,J30,N30)</f>
        <v>9540.65</v>
      </c>
      <c r="S30" s="20"/>
    </row>
    <row r="31" spans="1:19" x14ac:dyDescent="0.25">
      <c r="A31" s="1" t="s">
        <v>14</v>
      </c>
      <c r="B31">
        <v>82.71</v>
      </c>
      <c r="C31" s="4"/>
      <c r="E31" s="1" t="s">
        <v>14</v>
      </c>
      <c r="F31">
        <v>273.42</v>
      </c>
      <c r="G31" s="4"/>
      <c r="H31" s="4"/>
      <c r="I31" s="1" t="s">
        <v>14</v>
      </c>
      <c r="J31" s="16">
        <v>5.23</v>
      </c>
      <c r="K31" s="4"/>
      <c r="L31" s="4"/>
      <c r="M31" s="1" t="s">
        <v>14</v>
      </c>
      <c r="N31" s="16">
        <v>277.95</v>
      </c>
      <c r="O31" s="4"/>
      <c r="Q31" s="1" t="s">
        <v>14</v>
      </c>
      <c r="R31" s="21">
        <f>SUM(B31,F31,J31,N31)</f>
        <v>639.30999999999995</v>
      </c>
      <c r="S31" s="21"/>
    </row>
    <row r="32" spans="1:19" x14ac:dyDescent="0.25">
      <c r="A32" s="1" t="s">
        <v>18</v>
      </c>
      <c r="B32">
        <v>493.7</v>
      </c>
      <c r="E32" s="1" t="s">
        <v>18</v>
      </c>
      <c r="F32">
        <v>468.74</v>
      </c>
      <c r="I32" s="1" t="s">
        <v>18</v>
      </c>
      <c r="J32" s="16">
        <v>649.08000000000004</v>
      </c>
      <c r="M32" s="1" t="s">
        <v>18</v>
      </c>
      <c r="N32" s="16">
        <v>445.49</v>
      </c>
      <c r="Q32" s="1" t="s">
        <v>18</v>
      </c>
      <c r="R32" s="21">
        <f>IFERROR(ROUND((N(B32)*N(B31)+N(F32)*N(F31)+N(J32)*N(J31)+N(N32)*N(N31))/R31,2),0)</f>
        <v>463.34</v>
      </c>
      <c r="S32" s="19"/>
    </row>
    <row r="33" spans="1:19" x14ac:dyDescent="0.25">
      <c r="A33" s="1" t="s">
        <v>20</v>
      </c>
      <c r="B33">
        <v>16.100000000000001</v>
      </c>
      <c r="E33" s="1" t="s">
        <v>20</v>
      </c>
      <c r="F33">
        <v>15</v>
      </c>
      <c r="I33" s="1" t="s">
        <v>20</v>
      </c>
      <c r="J33" s="16">
        <v>21.13</v>
      </c>
      <c r="M33" s="1" t="s">
        <v>20</v>
      </c>
      <c r="N33" s="16">
        <v>14.38</v>
      </c>
      <c r="Q33" s="1" t="s">
        <v>20</v>
      </c>
      <c r="R33" s="21">
        <f>IFERROR(ROUND(R30/R31,2),0)</f>
        <v>14.92</v>
      </c>
      <c r="S33" s="19"/>
    </row>
    <row r="34" spans="1:19" x14ac:dyDescent="0.25">
      <c r="A34" s="1" t="s">
        <v>21</v>
      </c>
      <c r="B34" s="6">
        <v>0.81259999999999999</v>
      </c>
      <c r="C34" s="6"/>
      <c r="E34" s="1" t="s">
        <v>21</v>
      </c>
      <c r="F34" s="6">
        <v>0.90739999999999998</v>
      </c>
      <c r="I34" s="1" t="s">
        <v>21</v>
      </c>
      <c r="J34" s="7">
        <v>0.93130000000000002</v>
      </c>
      <c r="M34" s="1" t="s">
        <v>21</v>
      </c>
      <c r="N34" s="7">
        <v>0.88200000000000001</v>
      </c>
      <c r="Q34" s="1" t="s">
        <v>21</v>
      </c>
      <c r="R34" s="20">
        <f>IFERROR(ROUND((N(B34)*N(B35)+N(F34)*N(F35)+N(J34)*N(J35)+N(N34)*N(N35))/R35,4),0)</f>
        <v>0.88290000000000002</v>
      </c>
      <c r="S34" s="19"/>
    </row>
    <row r="35" spans="1:19" x14ac:dyDescent="0.25">
      <c r="A35" s="1" t="s">
        <v>22</v>
      </c>
      <c r="B35">
        <v>362</v>
      </c>
      <c r="E35" s="1" t="s">
        <v>22</v>
      </c>
      <c r="F35">
        <v>1026</v>
      </c>
      <c r="I35" s="1" t="s">
        <v>22</v>
      </c>
      <c r="J35" s="16">
        <v>26</v>
      </c>
      <c r="M35" s="1" t="s">
        <v>22</v>
      </c>
      <c r="N35" s="16">
        <v>1016</v>
      </c>
      <c r="Q35" s="1" t="s">
        <v>22</v>
      </c>
      <c r="R35" s="22">
        <f>SUM(B35,F35,J35,N35)</f>
        <v>2430</v>
      </c>
      <c r="S35" s="19"/>
    </row>
    <row r="37" spans="1:19" x14ac:dyDescent="0.25">
      <c r="A37" s="25" t="s">
        <v>73</v>
      </c>
    </row>
  </sheetData>
  <mergeCells count="2">
    <mergeCell ref="A1:S1"/>
    <mergeCell ref="A20:S20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3.42578125" bestFit="1" customWidth="1"/>
    <col min="15" max="15" width="10.42578125" customWidth="1"/>
    <col min="16" max="16" width="4" customWidth="1"/>
    <col min="17" max="17" width="10.28515625" customWidth="1"/>
    <col min="18" max="18" width="13.42578125" bestFit="1" customWidth="1"/>
    <col min="19" max="19" width="10.42578125" bestFit="1" customWidth="1"/>
  </cols>
  <sheetData>
    <row r="1" spans="1:21" ht="20.25" customHeight="1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1" ht="15.75" customHeight="1" thickTop="1" x14ac:dyDescent="0.25"/>
    <row r="3" spans="1:21" ht="15.75" customHeight="1" thickBot="1" x14ac:dyDescent="0.3">
      <c r="A3" s="9" t="s">
        <v>1</v>
      </c>
      <c r="B3" s="10" t="s">
        <v>2</v>
      </c>
      <c r="C3" s="11" t="s">
        <v>3</v>
      </c>
      <c r="D3" s="9"/>
      <c r="E3" s="15" t="s">
        <v>4</v>
      </c>
      <c r="F3" s="10" t="s">
        <v>5</v>
      </c>
      <c r="G3" s="11" t="s">
        <v>6</v>
      </c>
      <c r="H3" s="11"/>
      <c r="I3" s="11" t="s">
        <v>7</v>
      </c>
      <c r="J3" s="10"/>
      <c r="K3" s="11" t="s">
        <v>6</v>
      </c>
      <c r="L3" s="11"/>
      <c r="M3" s="11" t="s">
        <v>8</v>
      </c>
      <c r="N3" s="10"/>
      <c r="O3" s="11" t="s">
        <v>6</v>
      </c>
      <c r="Q3" s="18" t="s">
        <v>9</v>
      </c>
      <c r="R3" s="18" t="s">
        <v>10</v>
      </c>
      <c r="S3" s="18" t="s">
        <v>11</v>
      </c>
      <c r="T3" s="17"/>
      <c r="U3" s="17"/>
    </row>
    <row r="4" spans="1:21" ht="15" customHeight="1" x14ac:dyDescent="0.25">
      <c r="A4" s="1" t="s">
        <v>12</v>
      </c>
      <c r="B4">
        <v>879.19</v>
      </c>
      <c r="C4" s="2">
        <f>(B4-B13)/B13</f>
        <v>2.075907629076652E-2</v>
      </c>
      <c r="E4" s="1" t="s">
        <v>13</v>
      </c>
      <c r="F4">
        <v>3109.67</v>
      </c>
      <c r="G4" s="2">
        <f>(F4-F13)/F13</f>
        <v>-1.18401108381819E-2</v>
      </c>
      <c r="H4" s="2"/>
      <c r="I4" s="1" t="s">
        <v>13</v>
      </c>
      <c r="J4" s="16"/>
      <c r="K4" s="2" t="str">
        <f>IF(N(J4)=0,"",(J4-J13)/J13)</f>
        <v/>
      </c>
      <c r="L4" s="2"/>
      <c r="M4" s="1" t="s">
        <v>13</v>
      </c>
      <c r="N4" s="16"/>
      <c r="O4" s="2" t="str">
        <f>IF(N(N4)=0,"",(N4-N13)/N13)</f>
        <v/>
      </c>
      <c r="Q4" s="1" t="s">
        <v>13</v>
      </c>
      <c r="R4" s="19">
        <f>SUM(B4,F4,J4,N4)</f>
        <v>3988.86</v>
      </c>
      <c r="S4" s="20">
        <f>IFERROR((R4-(IF(N(B4)&gt;0,N(B13),0)+IF(N(F4)&gt;0,N(F13),0)+IF(N(J4)&gt;0,N(J13),0)+IF(N(N4)&gt;0,N(N13),0)))/(IF(N(B4)&gt;0,N(B13),0)+IF(N(F4)&gt;0,N(F13),0)+IF(N(J4)&gt;0,N(J13),0)+IF(N(N4)&gt;0,N(N13),0)),"")</f>
        <v>-4.8350398179748859E-3</v>
      </c>
    </row>
    <row r="5" spans="1:21" ht="15" customHeight="1" x14ac:dyDescent="0.25">
      <c r="A5" s="1" t="s">
        <v>14</v>
      </c>
      <c r="B5">
        <v>56.52</v>
      </c>
      <c r="C5" s="4">
        <f>B4-B13</f>
        <v>17.880000000000109</v>
      </c>
      <c r="E5" s="1" t="s">
        <v>15</v>
      </c>
      <c r="F5">
        <v>194.01</v>
      </c>
      <c r="G5" s="4">
        <f>F4-F13</f>
        <v>-37.259999999999764</v>
      </c>
      <c r="H5" s="4"/>
      <c r="I5" s="1" t="s">
        <v>14</v>
      </c>
      <c r="K5" s="4" t="str">
        <f>IF(N(J4)=0,"",J4-J13)</f>
        <v/>
      </c>
      <c r="L5" s="4"/>
      <c r="M5" s="1" t="s">
        <v>14</v>
      </c>
      <c r="O5" s="4" t="str">
        <f>IF(N(N4)=0,"",N4-N13)</f>
        <v/>
      </c>
      <c r="P5" t="s">
        <v>16</v>
      </c>
      <c r="Q5" s="1" t="s">
        <v>14</v>
      </c>
      <c r="R5" s="19">
        <f>SUM(B5,F5,J5,N5)</f>
        <v>250.53</v>
      </c>
      <c r="S5" s="21">
        <f>IF(N(R4)=0,"",R4-(IF(N(B4)&gt;0,N(B13),0)+IF(N(F4)&gt;0,N(F13),0)+IF(N(J4)&gt;0,N(J13),0)+IF(N(N4)&gt;0,N(N13),0)))</f>
        <v>-19.379999999999654</v>
      </c>
    </row>
    <row r="6" spans="1:21" x14ac:dyDescent="0.25">
      <c r="A6" s="1" t="s">
        <v>17</v>
      </c>
      <c r="B6">
        <v>466.68</v>
      </c>
      <c r="E6" s="1" t="s">
        <v>18</v>
      </c>
      <c r="F6">
        <v>480.85</v>
      </c>
      <c r="I6" s="1" t="s">
        <v>18</v>
      </c>
      <c r="J6" s="16"/>
      <c r="M6" s="1" t="s">
        <v>18</v>
      </c>
      <c r="N6" s="16"/>
      <c r="P6" s="5"/>
      <c r="Q6" s="1" t="s">
        <v>18</v>
      </c>
      <c r="R6" s="19">
        <f>IFERROR(ROUND((N(B6)*N(B5)+N(F6)*N(F5)+N(J6)*N(J5)+N(N6)*N(N5))/R5,2),0)</f>
        <v>477.65</v>
      </c>
      <c r="S6" s="19"/>
    </row>
    <row r="7" spans="1:21" x14ac:dyDescent="0.25">
      <c r="A7" s="1" t="s">
        <v>19</v>
      </c>
      <c r="B7">
        <v>15.56</v>
      </c>
      <c r="E7" s="1" t="s">
        <v>20</v>
      </c>
      <c r="F7">
        <v>16.03</v>
      </c>
      <c r="I7" s="1" t="s">
        <v>20</v>
      </c>
      <c r="J7" s="16"/>
      <c r="M7" s="1" t="s">
        <v>20</v>
      </c>
      <c r="N7" s="16"/>
      <c r="P7" s="5"/>
      <c r="Q7" s="1" t="s">
        <v>20</v>
      </c>
      <c r="R7" s="19">
        <f>IFERROR(ROUND(R4/R5,2),0)</f>
        <v>15.92</v>
      </c>
      <c r="S7" s="19"/>
    </row>
    <row r="8" spans="1:21" x14ac:dyDescent="0.25">
      <c r="A8" s="1" t="s">
        <v>21</v>
      </c>
      <c r="B8" s="6">
        <v>0.83109999999999995</v>
      </c>
      <c r="C8" s="6"/>
      <c r="E8" s="1" t="s">
        <v>21</v>
      </c>
      <c r="F8" s="6">
        <v>0.87180000000000002</v>
      </c>
      <c r="I8" s="1" t="s">
        <v>21</v>
      </c>
      <c r="J8" s="7"/>
      <c r="M8" s="1" t="s">
        <v>21</v>
      </c>
      <c r="N8" s="7"/>
      <c r="Q8" s="1" t="s">
        <v>21</v>
      </c>
      <c r="R8" s="20">
        <v>0.86160000000000003</v>
      </c>
      <c r="S8" s="19"/>
      <c r="T8" s="17"/>
      <c r="U8" s="17"/>
    </row>
    <row r="9" spans="1:21" x14ac:dyDescent="0.25">
      <c r="A9" s="1" t="s">
        <v>22</v>
      </c>
      <c r="B9">
        <v>224</v>
      </c>
      <c r="E9" s="1" t="s">
        <v>22</v>
      </c>
      <c r="F9">
        <v>726</v>
      </c>
      <c r="I9" s="1" t="s">
        <v>22</v>
      </c>
      <c r="J9" s="16"/>
      <c r="M9" s="1" t="s">
        <v>22</v>
      </c>
      <c r="N9" s="16"/>
      <c r="Q9" s="1" t="s">
        <v>22</v>
      </c>
      <c r="R9" s="19">
        <f>SUM(B9,F9,J9,N9)</f>
        <v>950</v>
      </c>
      <c r="S9" s="19"/>
    </row>
    <row r="10" spans="1:21" x14ac:dyDescent="0.25">
      <c r="R10" s="17"/>
    </row>
    <row r="11" spans="1:21" x14ac:dyDescent="0.25">
      <c r="R11" s="17"/>
    </row>
    <row r="12" spans="1:21" ht="15.75" customHeight="1" thickBot="1" x14ac:dyDescent="0.3">
      <c r="A12" s="9" t="s">
        <v>23</v>
      </c>
      <c r="B12" s="10" t="s">
        <v>2</v>
      </c>
      <c r="C12" s="11"/>
      <c r="D12" s="9"/>
      <c r="E12" s="9" t="s">
        <v>24</v>
      </c>
      <c r="F12" s="10" t="s">
        <v>5</v>
      </c>
      <c r="G12" s="11"/>
      <c r="H12" s="11"/>
      <c r="I12" s="11" t="s">
        <v>25</v>
      </c>
      <c r="J12" s="10" t="s">
        <v>26</v>
      </c>
      <c r="K12" s="11" t="s">
        <v>6</v>
      </c>
      <c r="L12" s="11"/>
      <c r="M12" s="11" t="s">
        <v>27</v>
      </c>
      <c r="N12" s="10" t="s">
        <v>26</v>
      </c>
      <c r="O12" s="11" t="s">
        <v>6</v>
      </c>
      <c r="Q12" s="18" t="s">
        <v>28</v>
      </c>
      <c r="R12" s="18" t="s">
        <v>10</v>
      </c>
      <c r="S12" s="18"/>
    </row>
    <row r="13" spans="1:21" x14ac:dyDescent="0.25">
      <c r="A13" s="1" t="s">
        <v>13</v>
      </c>
      <c r="B13">
        <v>861.31</v>
      </c>
      <c r="C13" s="12"/>
      <c r="E13" s="1" t="s">
        <v>13</v>
      </c>
      <c r="F13">
        <v>3146.93</v>
      </c>
      <c r="G13" s="2"/>
      <c r="H13" s="2"/>
      <c r="I13" s="1" t="s">
        <v>13</v>
      </c>
      <c r="J13" s="1">
        <v>136.24</v>
      </c>
      <c r="K13" s="3" t="s">
        <v>16</v>
      </c>
      <c r="L13" s="2"/>
      <c r="M13" s="1" t="s">
        <v>13</v>
      </c>
      <c r="N13" s="1">
        <v>3062.37</v>
      </c>
      <c r="O13" s="3" t="s">
        <v>16</v>
      </c>
      <c r="Q13" s="1" t="s">
        <v>13</v>
      </c>
      <c r="R13" s="1">
        <f>SUM(B13,F13,J13,N13)</f>
        <v>7206.8499999999995</v>
      </c>
      <c r="S13" s="21"/>
      <c r="T13" s="17"/>
      <c r="U13" s="17"/>
    </row>
    <row r="14" spans="1:21" x14ac:dyDescent="0.25">
      <c r="A14" s="1" t="s">
        <v>14</v>
      </c>
      <c r="B14">
        <v>51.5</v>
      </c>
      <c r="C14" s="4"/>
      <c r="E14" s="1" t="s">
        <v>15</v>
      </c>
      <c r="F14">
        <v>194.36</v>
      </c>
      <c r="G14" s="4"/>
      <c r="H14" s="4"/>
      <c r="I14" s="1" t="s">
        <v>14</v>
      </c>
      <c r="J14" s="1">
        <v>6.46</v>
      </c>
      <c r="K14" s="3" t="s">
        <v>16</v>
      </c>
      <c r="L14" s="4"/>
      <c r="M14" s="1" t="s">
        <v>14</v>
      </c>
      <c r="N14" s="1">
        <v>191.07</v>
      </c>
      <c r="O14" s="3" t="s">
        <v>16</v>
      </c>
      <c r="Q14" s="1" t="s">
        <v>14</v>
      </c>
      <c r="R14" s="1">
        <f>SUM(B14,F14,J14,N14)</f>
        <v>443.39</v>
      </c>
      <c r="S14" s="21"/>
    </row>
    <row r="15" spans="1:21" x14ac:dyDescent="0.25">
      <c r="A15" s="1" t="s">
        <v>18</v>
      </c>
      <c r="B15">
        <v>511.78</v>
      </c>
      <c r="E15" s="1" t="s">
        <v>18</v>
      </c>
      <c r="F15">
        <v>501.65</v>
      </c>
      <c r="I15" s="1" t="s">
        <v>18</v>
      </c>
      <c r="J15" s="1">
        <v>643.08000000000004</v>
      </c>
      <c r="K15" s="3" t="s">
        <v>16</v>
      </c>
      <c r="M15" s="1" t="s">
        <v>18</v>
      </c>
      <c r="N15" s="1">
        <v>493.33</v>
      </c>
      <c r="O15" s="3" t="s">
        <v>16</v>
      </c>
      <c r="Q15" s="1" t="s">
        <v>18</v>
      </c>
      <c r="R15" s="1">
        <f>IFERROR(ROUND((N(B15)*N(B14)+N(F15)*N(F14)+N(J15)*N(J14)+N(N15)*N(N14))/R14,2),0)</f>
        <v>501.3</v>
      </c>
      <c r="S15" s="21"/>
    </row>
    <row r="16" spans="1:21" x14ac:dyDescent="0.25">
      <c r="A16" s="1" t="s">
        <v>20</v>
      </c>
      <c r="B16">
        <v>16.72</v>
      </c>
      <c r="E16" s="1" t="s">
        <v>20</v>
      </c>
      <c r="F16">
        <v>16.190000000000001</v>
      </c>
      <c r="I16" s="1" t="s">
        <v>20</v>
      </c>
      <c r="J16" s="1">
        <v>21.1</v>
      </c>
      <c r="K16" s="3" t="s">
        <v>16</v>
      </c>
      <c r="M16" s="1" t="s">
        <v>20</v>
      </c>
      <c r="N16" s="1">
        <v>16.03</v>
      </c>
      <c r="O16" s="3" t="s">
        <v>16</v>
      </c>
      <c r="Q16" s="1" t="s">
        <v>20</v>
      </c>
      <c r="R16" s="1">
        <f>IFERROR(ROUND(R13/R14,2),0)</f>
        <v>16.25</v>
      </c>
      <c r="S16" s="21"/>
    </row>
    <row r="17" spans="1:19" x14ac:dyDescent="0.25">
      <c r="A17" s="1" t="s">
        <v>21</v>
      </c>
      <c r="B17" s="6">
        <v>0.90590000000000004</v>
      </c>
      <c r="C17" s="6"/>
      <c r="E17" s="1" t="s">
        <v>21</v>
      </c>
      <c r="F17" s="6">
        <v>0.95960000000000001</v>
      </c>
      <c r="I17" s="1" t="s">
        <v>21</v>
      </c>
      <c r="J17" s="13">
        <v>0.95069999999999999</v>
      </c>
      <c r="K17" s="7" t="s">
        <v>16</v>
      </c>
      <c r="M17" s="1" t="s">
        <v>21</v>
      </c>
      <c r="N17" s="13">
        <v>0.92490000000000006</v>
      </c>
      <c r="O17" s="7" t="s">
        <v>16</v>
      </c>
      <c r="Q17" s="1" t="s">
        <v>21</v>
      </c>
      <c r="R17" s="13">
        <f>IFERROR(ROUND((N(B17)*N(B18)+N(F17)*N(F18)+N(J17)*N(J18)+N(N17)*N(N18))/R18,4),0)</f>
        <v>0.93840000000000001</v>
      </c>
      <c r="S17" s="20"/>
    </row>
    <row r="18" spans="1:19" x14ac:dyDescent="0.25">
      <c r="A18" s="1" t="s">
        <v>22</v>
      </c>
      <c r="B18">
        <v>209</v>
      </c>
      <c r="E18" s="1" t="s">
        <v>22</v>
      </c>
      <c r="F18">
        <v>777</v>
      </c>
      <c r="I18" s="1" t="s">
        <v>22</v>
      </c>
      <c r="J18" s="1">
        <v>34</v>
      </c>
      <c r="K18" s="8" t="s">
        <v>16</v>
      </c>
      <c r="M18" s="1" t="s">
        <v>22</v>
      </c>
      <c r="N18" s="1">
        <v>751</v>
      </c>
      <c r="O18" s="8" t="s">
        <v>16</v>
      </c>
      <c r="Q18" s="1" t="s">
        <v>22</v>
      </c>
      <c r="R18" s="1">
        <f>SUM(B18,F18,J18,N18)</f>
        <v>1771</v>
      </c>
      <c r="S18" s="22"/>
    </row>
    <row r="20" spans="1:19" ht="20.2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6.5" customHeight="1" thickTop="1" thickBot="1" x14ac:dyDescent="0.3">
      <c r="A21" s="9" t="s">
        <v>1</v>
      </c>
      <c r="B21" s="10" t="s">
        <v>2</v>
      </c>
      <c r="C21" s="11" t="s">
        <v>3</v>
      </c>
      <c r="D21" s="9"/>
      <c r="E21" s="15" t="s">
        <v>4</v>
      </c>
      <c r="F21" s="10" t="s">
        <v>5</v>
      </c>
      <c r="G21" s="11" t="s">
        <v>3</v>
      </c>
      <c r="H21" s="11"/>
      <c r="I21" s="11" t="s">
        <v>7</v>
      </c>
      <c r="J21" s="10"/>
      <c r="K21" s="11" t="s">
        <v>6</v>
      </c>
      <c r="L21" s="11"/>
      <c r="M21" s="11" t="s">
        <v>8</v>
      </c>
      <c r="N21" s="10"/>
      <c r="O21" s="11" t="s">
        <v>6</v>
      </c>
      <c r="Q21" s="18" t="s">
        <v>9</v>
      </c>
      <c r="R21" s="18" t="s">
        <v>10</v>
      </c>
      <c r="S21" s="18" t="s">
        <v>11</v>
      </c>
    </row>
    <row r="22" spans="1:19" x14ac:dyDescent="0.25">
      <c r="A22" s="1" t="s">
        <v>13</v>
      </c>
      <c r="B22">
        <v>1296.02</v>
      </c>
      <c r="C22" s="2">
        <f>(B22-B30)/B30</f>
        <v>-2.673435364443303E-2</v>
      </c>
      <c r="E22" s="1" t="s">
        <v>13</v>
      </c>
      <c r="F22">
        <v>4089.92</v>
      </c>
      <c r="G22" s="2">
        <f>(F22-F30)/F30</f>
        <v>-8.4056839588904763E-3</v>
      </c>
      <c r="H22" s="2"/>
      <c r="I22" s="1" t="s">
        <v>13</v>
      </c>
      <c r="J22" s="16"/>
      <c r="K22" s="2" t="str">
        <f>IF(N(J22)=0,"",(J22-J30)/J30)</f>
        <v/>
      </c>
      <c r="L22" s="2"/>
      <c r="M22" s="1" t="s">
        <v>13</v>
      </c>
      <c r="N22" s="16"/>
      <c r="O22" s="2" t="str">
        <f>IF(N(N22)=0,"",(N22-N30)/N30)</f>
        <v/>
      </c>
      <c r="P22" s="4"/>
      <c r="Q22" s="1" t="s">
        <v>13</v>
      </c>
      <c r="R22" s="19">
        <f>SUM(B22,F22,J22,N22)</f>
        <v>5385.9400000000005</v>
      </c>
      <c r="S22" s="20">
        <f>IFERROR((R22-(IF(N(B22)&gt;0,N(B30),0)+IF(N(F22)&gt;0,N(F30),0)+IF(N(J22)&gt;0,N(J30),0)+IF(N(N22)&gt;0,N(N30),0)))/(IF(N(B22)&gt;0,N(B30),0)+IF(N(F22)&gt;0,N(F30),0)+IF(N(J22)&gt;0,N(J30),0)+IF(N(N22)&gt;0,N(N30),0)),"")</f>
        <v>-1.2878903121397367E-2</v>
      </c>
    </row>
    <row r="23" spans="1:19" x14ac:dyDescent="0.25">
      <c r="A23" s="1" t="s">
        <v>14</v>
      </c>
      <c r="B23">
        <v>80.180000000000007</v>
      </c>
      <c r="C23" s="4">
        <f>B22-B30</f>
        <v>-35.599999999999909</v>
      </c>
      <c r="E23" s="1" t="s">
        <v>14</v>
      </c>
      <c r="F23">
        <v>280.35000000000002</v>
      </c>
      <c r="G23" s="4">
        <f>F22-F30</f>
        <v>-34.670000000000073</v>
      </c>
      <c r="H23" s="4"/>
      <c r="I23" s="1" t="s">
        <v>14</v>
      </c>
      <c r="J23" s="16"/>
      <c r="K23" s="4" t="str">
        <f>IF(N(J22)=0,"",J22-J30)</f>
        <v/>
      </c>
      <c r="L23" s="4"/>
      <c r="M23" s="1" t="s">
        <v>14</v>
      </c>
      <c r="N23" s="16"/>
      <c r="O23" s="4" t="str">
        <f>IF(N(N22)=0,"",N22-N30)</f>
        <v/>
      </c>
      <c r="P23" t="s">
        <v>16</v>
      </c>
      <c r="Q23" s="1" t="s">
        <v>14</v>
      </c>
      <c r="R23" s="19">
        <f>SUM(B23,F23,J23,N23)</f>
        <v>360.53000000000003</v>
      </c>
      <c r="S23" s="21">
        <f>IF(N(R22)=0,"",R22-(IF(N(B22)&gt;0,N(B30),0)+IF(N(F22)&gt;0,N(F30),0)+IF(N(J22)&gt;0,N(J30),0)+IF(N(N22)&gt;0,N(N30),0)))</f>
        <v>-70.269999999999527</v>
      </c>
    </row>
    <row r="24" spans="1:19" x14ac:dyDescent="0.25">
      <c r="A24" s="1" t="s">
        <v>18</v>
      </c>
      <c r="B24">
        <v>484.91</v>
      </c>
      <c r="E24" s="1" t="s">
        <v>18</v>
      </c>
      <c r="F24">
        <v>437.67</v>
      </c>
      <c r="I24" s="1" t="s">
        <v>18</v>
      </c>
      <c r="J24" s="16"/>
      <c r="M24" s="1" t="s">
        <v>18</v>
      </c>
      <c r="N24" s="16"/>
      <c r="Q24" s="1" t="s">
        <v>18</v>
      </c>
      <c r="R24" s="19">
        <f>IFERROR(ROUND((N(B24)*N(B23)+N(F24)*N(F23)+N(J24)*N(J23)+N(N24)*N(N23))/R23,2),0)</f>
        <v>448.18</v>
      </c>
      <c r="S24" s="19"/>
    </row>
    <row r="25" spans="1:19" x14ac:dyDescent="0.25">
      <c r="A25" s="1" t="s">
        <v>20</v>
      </c>
      <c r="B25">
        <v>16.16</v>
      </c>
      <c r="E25" s="1" t="s">
        <v>20</v>
      </c>
      <c r="F25">
        <v>14.59</v>
      </c>
      <c r="I25" s="1" t="s">
        <v>20</v>
      </c>
      <c r="J25" s="16"/>
      <c r="M25" s="1" t="s">
        <v>20</v>
      </c>
      <c r="N25" s="16"/>
      <c r="Q25" s="1" t="s">
        <v>20</v>
      </c>
      <c r="R25" s="19">
        <f>IFERROR(ROUND(R22/R23,2),0)</f>
        <v>14.94</v>
      </c>
      <c r="S25" s="19"/>
    </row>
    <row r="26" spans="1:19" x14ac:dyDescent="0.25">
      <c r="A26" s="1" t="s">
        <v>21</v>
      </c>
      <c r="B26" s="6">
        <v>0.81059999999999999</v>
      </c>
      <c r="C26" s="6"/>
      <c r="E26" s="1" t="s">
        <v>21</v>
      </c>
      <c r="F26" s="6">
        <v>0.88519999999999999</v>
      </c>
      <c r="I26" s="1" t="s">
        <v>21</v>
      </c>
      <c r="J26" s="7"/>
      <c r="M26" s="1" t="s">
        <v>21</v>
      </c>
      <c r="N26" s="7"/>
      <c r="Q26" s="1" t="s">
        <v>21</v>
      </c>
      <c r="R26" s="20">
        <v>0.86429999999999996</v>
      </c>
      <c r="S26" s="19"/>
    </row>
    <row r="27" spans="1:19" x14ac:dyDescent="0.25">
      <c r="A27" s="1" t="s">
        <v>22</v>
      </c>
      <c r="B27">
        <v>347</v>
      </c>
      <c r="E27" s="1" t="s">
        <v>22</v>
      </c>
      <c r="F27">
        <v>1023</v>
      </c>
      <c r="I27" s="1" t="s">
        <v>22</v>
      </c>
      <c r="J27" s="16"/>
      <c r="M27" s="1" t="s">
        <v>22</v>
      </c>
      <c r="N27" s="16"/>
      <c r="Q27" s="1" t="s">
        <v>22</v>
      </c>
      <c r="R27" s="19">
        <f>SUM(B27,F27,J27,N27)</f>
        <v>1370</v>
      </c>
      <c r="S27" s="19"/>
    </row>
    <row r="29" spans="1:19" ht="15.75" customHeight="1" thickBot="1" x14ac:dyDescent="0.3">
      <c r="A29" s="9" t="s">
        <v>23</v>
      </c>
      <c r="B29" s="10" t="s">
        <v>2</v>
      </c>
      <c r="C29" s="11"/>
      <c r="D29" s="9"/>
      <c r="E29" s="9" t="s">
        <v>24</v>
      </c>
      <c r="F29" s="10" t="s">
        <v>5</v>
      </c>
      <c r="G29" s="11"/>
      <c r="H29" s="11"/>
      <c r="I29" s="11" t="s">
        <v>25</v>
      </c>
      <c r="J29" s="10" t="s">
        <v>26</v>
      </c>
      <c r="K29" s="11"/>
      <c r="L29" s="11"/>
      <c r="M29" s="11" t="s">
        <v>27</v>
      </c>
      <c r="N29" s="10" t="s">
        <v>26</v>
      </c>
      <c r="O29" s="11"/>
      <c r="Q29" s="18" t="s">
        <v>28</v>
      </c>
      <c r="R29" s="18" t="s">
        <v>10</v>
      </c>
      <c r="S29" s="18"/>
    </row>
    <row r="30" spans="1:19" x14ac:dyDescent="0.25">
      <c r="A30" s="1" t="s">
        <v>13</v>
      </c>
      <c r="B30">
        <v>1331.62</v>
      </c>
      <c r="C30" s="14"/>
      <c r="E30" s="1" t="s">
        <v>13</v>
      </c>
      <c r="F30">
        <v>4124.59</v>
      </c>
      <c r="G30" s="2"/>
      <c r="H30" s="2"/>
      <c r="I30" s="1" t="s">
        <v>13</v>
      </c>
      <c r="J30" s="16">
        <v>110.57</v>
      </c>
      <c r="K30" s="2"/>
      <c r="L30" s="2"/>
      <c r="M30" s="1" t="s">
        <v>13</v>
      </c>
      <c r="N30" s="16">
        <v>3996.71</v>
      </c>
      <c r="O30" s="2"/>
      <c r="Q30" s="1" t="s">
        <v>13</v>
      </c>
      <c r="R30" s="19">
        <f>SUM(B30,F30,J30,N30)</f>
        <v>9563.49</v>
      </c>
      <c r="S30" s="20"/>
    </row>
    <row r="31" spans="1:19" x14ac:dyDescent="0.25">
      <c r="A31" s="1" t="s">
        <v>14</v>
      </c>
      <c r="B31">
        <v>82.71</v>
      </c>
      <c r="C31" s="4"/>
      <c r="E31" s="1" t="s">
        <v>14</v>
      </c>
      <c r="F31">
        <v>271.99</v>
      </c>
      <c r="G31" s="4"/>
      <c r="H31" s="4"/>
      <c r="I31" s="1" t="s">
        <v>14</v>
      </c>
      <c r="J31" s="16">
        <v>5.23</v>
      </c>
      <c r="K31" s="4"/>
      <c r="L31" s="4"/>
      <c r="M31" s="1" t="s">
        <v>14</v>
      </c>
      <c r="N31" s="16">
        <v>277.95</v>
      </c>
      <c r="O31" s="4"/>
      <c r="Q31" s="1" t="s">
        <v>14</v>
      </c>
      <c r="R31" s="19">
        <f>SUM(B31,F31,J31,N31)</f>
        <v>637.88</v>
      </c>
      <c r="S31" s="21"/>
    </row>
    <row r="32" spans="1:19" x14ac:dyDescent="0.25">
      <c r="A32" s="1" t="s">
        <v>18</v>
      </c>
      <c r="B32">
        <v>493.7</v>
      </c>
      <c r="E32" s="1" t="s">
        <v>18</v>
      </c>
      <c r="F32">
        <v>474.02</v>
      </c>
      <c r="I32" s="1" t="s">
        <v>18</v>
      </c>
      <c r="J32" s="16">
        <v>649.08000000000004</v>
      </c>
      <c r="M32" s="1" t="s">
        <v>18</v>
      </c>
      <c r="N32" s="16">
        <v>445.49</v>
      </c>
      <c r="Q32" s="1" t="s">
        <v>18</v>
      </c>
      <c r="R32" s="19">
        <f>IFERROR(ROUND((N(B32)*N(B31)+N(F32)*N(F31)+N(J32)*N(J31)+N(N32)*N(N31))/R31,2),0)</f>
        <v>465.58</v>
      </c>
      <c r="S32" s="19"/>
    </row>
    <row r="33" spans="1:19" x14ac:dyDescent="0.25">
      <c r="A33" s="1" t="s">
        <v>20</v>
      </c>
      <c r="B33">
        <v>16.100000000000001</v>
      </c>
      <c r="E33" s="1" t="s">
        <v>20</v>
      </c>
      <c r="F33">
        <v>15.16</v>
      </c>
      <c r="I33" s="1" t="s">
        <v>20</v>
      </c>
      <c r="J33" s="16">
        <v>21.13</v>
      </c>
      <c r="M33" s="1" t="s">
        <v>20</v>
      </c>
      <c r="N33" s="16">
        <v>14.38</v>
      </c>
      <c r="Q33" s="1" t="s">
        <v>20</v>
      </c>
      <c r="R33" s="19">
        <f>IFERROR(ROUND(R30/R31,2),0)</f>
        <v>14.99</v>
      </c>
      <c r="S33" s="19"/>
    </row>
    <row r="34" spans="1:19" x14ac:dyDescent="0.25">
      <c r="A34" s="1" t="s">
        <v>21</v>
      </c>
      <c r="B34" s="6">
        <v>0.81259999999999999</v>
      </c>
      <c r="C34" s="6"/>
      <c r="E34" s="1" t="s">
        <v>21</v>
      </c>
      <c r="F34" s="6">
        <v>0.90869999999999995</v>
      </c>
      <c r="I34" s="1" t="s">
        <v>21</v>
      </c>
      <c r="J34" s="7">
        <v>0.93130000000000002</v>
      </c>
      <c r="M34" s="1" t="s">
        <v>21</v>
      </c>
      <c r="N34" s="7">
        <v>0.88200000000000001</v>
      </c>
      <c r="Q34" s="1" t="s">
        <v>21</v>
      </c>
      <c r="R34" s="20">
        <f>IFERROR(ROUND((N(B34)*N(B35)+N(F34)*N(F35)+N(J34)*N(J35)+N(N34)*N(N35))/R35,4),0)</f>
        <v>0.88349999999999995</v>
      </c>
      <c r="S34" s="19"/>
    </row>
    <row r="35" spans="1:19" x14ac:dyDescent="0.25">
      <c r="A35" s="1" t="s">
        <v>22</v>
      </c>
      <c r="B35">
        <v>362</v>
      </c>
      <c r="E35" s="1" t="s">
        <v>22</v>
      </c>
      <c r="F35">
        <v>1031</v>
      </c>
      <c r="I35" s="1" t="s">
        <v>22</v>
      </c>
      <c r="J35" s="16">
        <v>26</v>
      </c>
      <c r="M35" s="1" t="s">
        <v>22</v>
      </c>
      <c r="N35" s="16">
        <v>1016</v>
      </c>
      <c r="Q35" s="1" t="s">
        <v>22</v>
      </c>
      <c r="R35" s="19">
        <f>SUM(B35,F35,J35,N35)</f>
        <v>2435</v>
      </c>
      <c r="S35" s="19"/>
    </row>
    <row r="37" spans="1:19" x14ac:dyDescent="0.25">
      <c r="A37" s="23" t="s">
        <v>30</v>
      </c>
    </row>
  </sheetData>
  <mergeCells count="2">
    <mergeCell ref="A20:S20"/>
    <mergeCell ref="A1:S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7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3.42578125" bestFit="1" customWidth="1"/>
    <col min="15" max="15" width="10.42578125" customWidth="1"/>
    <col min="16" max="16" width="4" customWidth="1"/>
    <col min="17" max="17" width="10.28515625" customWidth="1"/>
    <col min="18" max="18" width="13.42578125" bestFit="1" customWidth="1"/>
    <col min="19" max="19" width="10.42578125" bestFit="1" customWidth="1"/>
  </cols>
  <sheetData>
    <row r="1" spans="1:21" ht="20.25" customHeight="1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1" ht="15.75" customHeight="1" thickTop="1" x14ac:dyDescent="0.25"/>
    <row r="3" spans="1:21" ht="15.75" customHeight="1" thickBot="1" x14ac:dyDescent="0.3">
      <c r="A3" s="9" t="s">
        <v>1</v>
      </c>
      <c r="B3" s="10" t="s">
        <v>2</v>
      </c>
      <c r="C3" s="11" t="s">
        <v>3</v>
      </c>
      <c r="D3" s="9"/>
      <c r="E3" s="15" t="s">
        <v>4</v>
      </c>
      <c r="F3" s="10" t="s">
        <v>31</v>
      </c>
      <c r="G3" s="11" t="s">
        <v>6</v>
      </c>
      <c r="H3" s="11"/>
      <c r="I3" s="11" t="s">
        <v>7</v>
      </c>
      <c r="J3" s="10"/>
      <c r="K3" s="11" t="s">
        <v>6</v>
      </c>
      <c r="L3" s="11"/>
      <c r="M3" s="11" t="s">
        <v>8</v>
      </c>
      <c r="N3" s="10"/>
      <c r="O3" s="11" t="s">
        <v>6</v>
      </c>
      <c r="Q3" s="18" t="s">
        <v>9</v>
      </c>
      <c r="R3" s="18" t="s">
        <v>10</v>
      </c>
      <c r="S3" s="18" t="s">
        <v>11</v>
      </c>
      <c r="T3" s="17"/>
      <c r="U3" s="17"/>
    </row>
    <row r="4" spans="1:21" ht="15" customHeight="1" x14ac:dyDescent="0.25">
      <c r="A4" s="1" t="s">
        <v>12</v>
      </c>
      <c r="B4">
        <v>879.19</v>
      </c>
      <c r="C4" s="2">
        <f>(B4-B13)/B13</f>
        <v>2.0972443185117297E-2</v>
      </c>
      <c r="E4" s="1" t="s">
        <v>13</v>
      </c>
      <c r="F4">
        <v>3120.86</v>
      </c>
      <c r="G4" s="2">
        <f>(F4-F13)/F13</f>
        <v>-1.4799194378326396E-2</v>
      </c>
      <c r="H4" s="2"/>
      <c r="I4" s="1" t="s">
        <v>13</v>
      </c>
      <c r="J4" s="16"/>
      <c r="K4" s="2" t="str">
        <f>IF(N(J4)=0,"",(J4-J13)/J13)</f>
        <v/>
      </c>
      <c r="L4" s="2"/>
      <c r="M4" s="1" t="s">
        <v>13</v>
      </c>
      <c r="N4" s="16"/>
      <c r="O4" s="2" t="str">
        <f>IF(N(N4)=0,"",(N4-N13)/N13)</f>
        <v/>
      </c>
      <c r="Q4" s="1" t="s">
        <v>13</v>
      </c>
      <c r="R4" s="19">
        <f>SUM(B4,F4,J4,N4)</f>
        <v>4000.05</v>
      </c>
      <c r="S4" s="20">
        <f>IFERROR((R4-(IF(N(B4)&gt;0,N(B13),0)+IF(N(F4)&gt;0,N(F13),0)+IF(N(J4)&gt;0,N(J13),0)+IF(N(N4)&gt;0,N(N13),0)))/(IF(N(B4)&gt;0,N(B13),0)+IF(N(F4)&gt;0,N(F13),0)+IF(N(J4)&gt;0,N(J13),0)+IF(N(N4)&gt;0,N(N13),0)),"")</f>
        <v>-7.1533705480692376E-3</v>
      </c>
    </row>
    <row r="5" spans="1:21" ht="15" customHeight="1" x14ac:dyDescent="0.25">
      <c r="A5" s="1" t="s">
        <v>14</v>
      </c>
      <c r="B5">
        <v>56.52</v>
      </c>
      <c r="C5" s="4">
        <f>B4-B13</f>
        <v>18.060000000000059</v>
      </c>
      <c r="E5" s="1" t="s">
        <v>15</v>
      </c>
      <c r="F5">
        <v>193.79</v>
      </c>
      <c r="G5" s="4">
        <f>F4-F13</f>
        <v>-46.879999999999654</v>
      </c>
      <c r="H5" s="4"/>
      <c r="I5" s="1" t="s">
        <v>14</v>
      </c>
      <c r="K5" s="4" t="str">
        <f>IF(N(J4)=0,"",J4-J13)</f>
        <v/>
      </c>
      <c r="L5" s="4"/>
      <c r="M5" s="1" t="s">
        <v>14</v>
      </c>
      <c r="O5" s="4" t="str">
        <f>IF(N(N4)=0,"",N4-N13)</f>
        <v/>
      </c>
      <c r="P5" t="s">
        <v>16</v>
      </c>
      <c r="Q5" s="1" t="s">
        <v>14</v>
      </c>
      <c r="R5" s="19">
        <f>SUM(B5,F5,J5,N5)</f>
        <v>250.31</v>
      </c>
      <c r="S5" s="21">
        <f>IF(N(R4)=0,"",R4-(IF(N(B4)&gt;0,N(B13),0)+IF(N(F4)&gt;0,N(F13),0)+IF(N(J4)&gt;0,N(J13),0)+IF(N(N4)&gt;0,N(N13),0)))</f>
        <v>-28.819999999999709</v>
      </c>
    </row>
    <row r="6" spans="1:21" x14ac:dyDescent="0.25">
      <c r="A6" s="1" t="s">
        <v>17</v>
      </c>
      <c r="B6">
        <v>466.68</v>
      </c>
      <c r="E6" s="1" t="s">
        <v>18</v>
      </c>
      <c r="F6">
        <v>483.14</v>
      </c>
      <c r="I6" s="1" t="s">
        <v>18</v>
      </c>
      <c r="J6" s="16"/>
      <c r="M6" s="1" t="s">
        <v>18</v>
      </c>
      <c r="N6" s="16"/>
      <c r="P6" s="5"/>
      <c r="Q6" s="1" t="s">
        <v>18</v>
      </c>
      <c r="R6" s="19">
        <f>IFERROR(ROUND((N(B6)*N(B5)+N(F6)*N(F5)+N(J6)*N(J5)+N(N6)*N(N5))/R5,2),0)</f>
        <v>479.42</v>
      </c>
      <c r="S6" s="19"/>
    </row>
    <row r="7" spans="1:21" x14ac:dyDescent="0.25">
      <c r="A7" s="1" t="s">
        <v>19</v>
      </c>
      <c r="B7">
        <v>15.56</v>
      </c>
      <c r="E7" s="1" t="s">
        <v>20</v>
      </c>
      <c r="F7">
        <v>16.100000000000001</v>
      </c>
      <c r="I7" s="1" t="s">
        <v>20</v>
      </c>
      <c r="J7" s="16"/>
      <c r="M7" s="1" t="s">
        <v>20</v>
      </c>
      <c r="N7" s="16"/>
      <c r="P7" s="5"/>
      <c r="Q7" s="1" t="s">
        <v>20</v>
      </c>
      <c r="R7" s="19">
        <f>IFERROR(ROUND(R4/R5,2),0)</f>
        <v>15.98</v>
      </c>
      <c r="S7" s="19"/>
    </row>
    <row r="8" spans="1:21" x14ac:dyDescent="0.25">
      <c r="A8" s="1" t="s">
        <v>21</v>
      </c>
      <c r="B8" s="6">
        <v>0.83109999999999995</v>
      </c>
      <c r="C8" s="6"/>
      <c r="E8" s="1" t="s">
        <v>21</v>
      </c>
      <c r="F8" s="6">
        <v>0.87519999999999998</v>
      </c>
      <c r="I8" s="1" t="s">
        <v>21</v>
      </c>
      <c r="J8" s="7"/>
      <c r="M8" s="1" t="s">
        <v>21</v>
      </c>
      <c r="N8" s="7"/>
      <c r="Q8" s="1" t="s">
        <v>21</v>
      </c>
      <c r="R8" s="20">
        <v>0.86419999999999997</v>
      </c>
      <c r="S8" s="19"/>
      <c r="T8" s="17"/>
      <c r="U8" s="17"/>
    </row>
    <row r="9" spans="1:21" x14ac:dyDescent="0.25">
      <c r="A9" s="1" t="s">
        <v>22</v>
      </c>
      <c r="B9">
        <v>224</v>
      </c>
      <c r="E9" s="1" t="s">
        <v>22</v>
      </c>
      <c r="F9">
        <v>726</v>
      </c>
      <c r="I9" s="1" t="s">
        <v>22</v>
      </c>
      <c r="J9" s="16"/>
      <c r="M9" s="1" t="s">
        <v>22</v>
      </c>
      <c r="N9" s="16"/>
      <c r="Q9" s="1" t="s">
        <v>22</v>
      </c>
      <c r="R9" s="19">
        <f>SUM(B9,F9,J9,N9)</f>
        <v>950</v>
      </c>
      <c r="S9" s="19"/>
    </row>
    <row r="10" spans="1:21" x14ac:dyDescent="0.25">
      <c r="R10" s="17"/>
    </row>
    <row r="11" spans="1:21" x14ac:dyDescent="0.25">
      <c r="R11" s="17"/>
    </row>
    <row r="12" spans="1:21" ht="15.75" customHeight="1" thickBot="1" x14ac:dyDescent="0.3">
      <c r="A12" s="9" t="s">
        <v>23</v>
      </c>
      <c r="B12" s="10" t="s">
        <v>32</v>
      </c>
      <c r="C12" s="11"/>
      <c r="D12" s="9"/>
      <c r="E12" s="9" t="s">
        <v>24</v>
      </c>
      <c r="F12" s="10" t="s">
        <v>31</v>
      </c>
      <c r="G12" s="11"/>
      <c r="H12" s="11"/>
      <c r="I12" s="11" t="s">
        <v>25</v>
      </c>
      <c r="J12" s="10" t="s">
        <v>26</v>
      </c>
      <c r="K12" s="11" t="s">
        <v>6</v>
      </c>
      <c r="L12" s="11"/>
      <c r="M12" s="11" t="s">
        <v>27</v>
      </c>
      <c r="N12" s="10" t="s">
        <v>26</v>
      </c>
      <c r="O12" s="11" t="s">
        <v>6</v>
      </c>
      <c r="Q12" s="18" t="s">
        <v>28</v>
      </c>
      <c r="R12" s="18" t="s">
        <v>10</v>
      </c>
      <c r="S12" s="18"/>
    </row>
    <row r="13" spans="1:21" x14ac:dyDescent="0.25">
      <c r="A13" s="1" t="s">
        <v>13</v>
      </c>
      <c r="B13">
        <v>861.13</v>
      </c>
      <c r="C13" s="12"/>
      <c r="E13" s="1" t="s">
        <v>13</v>
      </c>
      <c r="F13">
        <v>3167.74</v>
      </c>
      <c r="G13" s="2"/>
      <c r="H13" s="2"/>
      <c r="I13" s="1" t="s">
        <v>13</v>
      </c>
      <c r="J13" s="1">
        <v>136.24</v>
      </c>
      <c r="K13" s="3" t="s">
        <v>16</v>
      </c>
      <c r="L13" s="2"/>
      <c r="M13" s="1" t="s">
        <v>13</v>
      </c>
      <c r="N13" s="1">
        <v>3062.37</v>
      </c>
      <c r="O13" s="3" t="s">
        <v>16</v>
      </c>
      <c r="Q13" s="1" t="s">
        <v>13</v>
      </c>
      <c r="R13" s="1">
        <f>SUM(B13,F13,J13,N13)</f>
        <v>7227.48</v>
      </c>
      <c r="S13" s="21"/>
      <c r="T13" s="17"/>
      <c r="U13" s="17"/>
    </row>
    <row r="14" spans="1:21" x14ac:dyDescent="0.25">
      <c r="A14" s="1" t="s">
        <v>14</v>
      </c>
      <c r="B14">
        <v>51.5</v>
      </c>
      <c r="C14" s="4"/>
      <c r="E14" s="1" t="s">
        <v>15</v>
      </c>
      <c r="F14">
        <v>194.61</v>
      </c>
      <c r="G14" s="4"/>
      <c r="H14" s="4"/>
      <c r="I14" s="1" t="s">
        <v>14</v>
      </c>
      <c r="J14" s="1">
        <v>6.46</v>
      </c>
      <c r="K14" s="3" t="s">
        <v>16</v>
      </c>
      <c r="L14" s="4"/>
      <c r="M14" s="1" t="s">
        <v>14</v>
      </c>
      <c r="N14" s="1">
        <v>191.07</v>
      </c>
      <c r="O14" s="3" t="s">
        <v>16</v>
      </c>
      <c r="Q14" s="1" t="s">
        <v>14</v>
      </c>
      <c r="R14" s="1">
        <f>SUM(B14,F14,J14,N14)</f>
        <v>443.64</v>
      </c>
      <c r="S14" s="21"/>
    </row>
    <row r="15" spans="1:21" x14ac:dyDescent="0.25">
      <c r="A15" s="1" t="s">
        <v>18</v>
      </c>
      <c r="B15">
        <v>511.78</v>
      </c>
      <c r="E15" s="1" t="s">
        <v>18</v>
      </c>
      <c r="F15">
        <v>505.57</v>
      </c>
      <c r="I15" s="1" t="s">
        <v>18</v>
      </c>
      <c r="J15" s="1">
        <v>643.08000000000004</v>
      </c>
      <c r="K15" s="3" t="s">
        <v>16</v>
      </c>
      <c r="M15" s="1" t="s">
        <v>18</v>
      </c>
      <c r="N15" s="1">
        <v>493.33</v>
      </c>
      <c r="O15" s="3" t="s">
        <v>16</v>
      </c>
      <c r="Q15" s="1" t="s">
        <v>18</v>
      </c>
      <c r="R15" s="1">
        <f>IFERROR(ROUND((N(B15)*N(B14)+N(F15)*N(F14)+N(J15)*N(J14)+N(N15)*N(N14))/R14,2),0)</f>
        <v>503.02</v>
      </c>
      <c r="S15" s="21"/>
    </row>
    <row r="16" spans="1:21" x14ac:dyDescent="0.25">
      <c r="A16" s="1" t="s">
        <v>20</v>
      </c>
      <c r="B16">
        <v>16.72</v>
      </c>
      <c r="E16" s="1" t="s">
        <v>20</v>
      </c>
      <c r="F16">
        <v>16.28</v>
      </c>
      <c r="I16" s="1" t="s">
        <v>20</v>
      </c>
      <c r="J16" s="1">
        <v>21.1</v>
      </c>
      <c r="K16" s="3" t="s">
        <v>16</v>
      </c>
      <c r="M16" s="1" t="s">
        <v>20</v>
      </c>
      <c r="N16" s="1">
        <v>16.03</v>
      </c>
      <c r="O16" s="3" t="s">
        <v>16</v>
      </c>
      <c r="Q16" s="1" t="s">
        <v>20</v>
      </c>
      <c r="R16" s="1">
        <f>IFERROR(ROUND(R13/R14,2),0)</f>
        <v>16.29</v>
      </c>
      <c r="S16" s="21"/>
    </row>
    <row r="17" spans="1:19" x14ac:dyDescent="0.25">
      <c r="A17" s="1" t="s">
        <v>21</v>
      </c>
      <c r="B17" s="6">
        <v>0.90590000000000004</v>
      </c>
      <c r="C17" s="6"/>
      <c r="E17" s="1" t="s">
        <v>21</v>
      </c>
      <c r="F17" s="6">
        <v>0.96779999999999999</v>
      </c>
      <c r="I17" s="1" t="s">
        <v>21</v>
      </c>
      <c r="J17" s="13">
        <v>0.95069999999999999</v>
      </c>
      <c r="K17" s="7" t="s">
        <v>16</v>
      </c>
      <c r="M17" s="1" t="s">
        <v>21</v>
      </c>
      <c r="N17" s="13">
        <v>0.92490000000000006</v>
      </c>
      <c r="O17" s="7" t="s">
        <v>16</v>
      </c>
      <c r="Q17" s="1" t="s">
        <v>21</v>
      </c>
      <c r="R17" s="13">
        <f>IFERROR(ROUND((N(B17)*N(B18)+N(F17)*N(F18)+N(J17)*N(J18)+N(N17)*N(N18))/R18,4),0)</f>
        <v>0.94199999999999995</v>
      </c>
      <c r="S17" s="20"/>
    </row>
    <row r="18" spans="1:19" x14ac:dyDescent="0.25">
      <c r="A18" s="1" t="s">
        <v>22</v>
      </c>
      <c r="B18">
        <v>209</v>
      </c>
      <c r="E18" s="1" t="s">
        <v>22</v>
      </c>
      <c r="F18">
        <v>779</v>
      </c>
      <c r="I18" s="1" t="s">
        <v>22</v>
      </c>
      <c r="J18" s="1">
        <v>34</v>
      </c>
      <c r="K18" s="8" t="s">
        <v>16</v>
      </c>
      <c r="M18" s="1" t="s">
        <v>22</v>
      </c>
      <c r="N18" s="1">
        <v>751</v>
      </c>
      <c r="O18" s="8" t="s">
        <v>16</v>
      </c>
      <c r="Q18" s="1" t="s">
        <v>22</v>
      </c>
      <c r="R18" s="1">
        <f>SUM(B18,F18,J18,N18)</f>
        <v>1773</v>
      </c>
      <c r="S18" s="22"/>
    </row>
    <row r="20" spans="1:19" ht="20.2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6.5" customHeight="1" thickTop="1" thickBot="1" x14ac:dyDescent="0.3">
      <c r="A21" s="9" t="s">
        <v>1</v>
      </c>
      <c r="B21" s="10" t="s">
        <v>2</v>
      </c>
      <c r="C21" s="11" t="s">
        <v>3</v>
      </c>
      <c r="D21" s="9"/>
      <c r="E21" s="15" t="s">
        <v>4</v>
      </c>
      <c r="F21" s="10" t="s">
        <v>31</v>
      </c>
      <c r="G21" s="11" t="s">
        <v>3</v>
      </c>
      <c r="H21" s="11"/>
      <c r="I21" s="11" t="s">
        <v>7</v>
      </c>
      <c r="J21" s="10"/>
      <c r="K21" s="11" t="s">
        <v>6</v>
      </c>
      <c r="L21" s="11"/>
      <c r="M21" s="11" t="s">
        <v>8</v>
      </c>
      <c r="N21" s="10"/>
      <c r="O21" s="11" t="s">
        <v>6</v>
      </c>
      <c r="Q21" s="18" t="s">
        <v>9</v>
      </c>
      <c r="R21" s="18" t="s">
        <v>10</v>
      </c>
      <c r="S21" s="18" t="s">
        <v>11</v>
      </c>
    </row>
    <row r="22" spans="1:19" x14ac:dyDescent="0.25">
      <c r="A22" s="1" t="s">
        <v>13</v>
      </c>
      <c r="B22">
        <v>1296.02</v>
      </c>
      <c r="C22" s="2">
        <f>(B22-B30)/B30</f>
        <v>-2.6478475440744553E-2</v>
      </c>
      <c r="E22" s="1" t="s">
        <v>13</v>
      </c>
      <c r="F22">
        <v>4102.2</v>
      </c>
      <c r="G22" s="2">
        <f>(F22-F30)/F30</f>
        <v>4.2803178589767614E-2</v>
      </c>
      <c r="H22" s="2"/>
      <c r="I22" s="1" t="s">
        <v>13</v>
      </c>
      <c r="J22" s="16"/>
      <c r="K22" s="2" t="str">
        <f>IF(N(J22)=0,"",(J22-J30)/J30)</f>
        <v/>
      </c>
      <c r="L22" s="2"/>
      <c r="M22" s="1" t="s">
        <v>13</v>
      </c>
      <c r="N22" s="16"/>
      <c r="O22" s="2" t="str">
        <f>IF(N(N22)=0,"",(N22-N30)/N30)</f>
        <v/>
      </c>
      <c r="P22" s="4"/>
      <c r="Q22" s="1" t="s">
        <v>13</v>
      </c>
      <c r="R22" s="19">
        <f>SUM(B22,F22,J22,N22)</f>
        <v>5398.2199999999993</v>
      </c>
      <c r="S22" s="20">
        <f>IFERROR((R22-(IF(N(B22)&gt;0,N(B30),0)+IF(N(F22)&gt;0,N(F30),0)+IF(N(J22)&gt;0,N(J30),0)+IF(N(N22)&gt;0,N(N30),0)))/(IF(N(B22)&gt;0,N(B30),0)+IF(N(F22)&gt;0,N(F30),0)+IF(N(J22)&gt;0,N(J30),0)+IF(N(N22)&gt;0,N(N30),0)),"")</f>
        <v>2.5285417723153677E-2</v>
      </c>
    </row>
    <row r="23" spans="1:19" x14ac:dyDescent="0.25">
      <c r="A23" s="1" t="s">
        <v>14</v>
      </c>
      <c r="B23">
        <v>80.180000000000007</v>
      </c>
      <c r="C23" s="4">
        <f>B22-B30</f>
        <v>-35.25</v>
      </c>
      <c r="E23" s="1" t="s">
        <v>14</v>
      </c>
      <c r="F23">
        <v>278.56</v>
      </c>
      <c r="G23" s="4">
        <f>F22-F30</f>
        <v>168.37999999999965</v>
      </c>
      <c r="H23" s="4"/>
      <c r="I23" s="1" t="s">
        <v>14</v>
      </c>
      <c r="J23" s="16"/>
      <c r="K23" s="4" t="str">
        <f>IF(N(J22)=0,"",J22-J30)</f>
        <v/>
      </c>
      <c r="L23" s="4"/>
      <c r="M23" s="1" t="s">
        <v>14</v>
      </c>
      <c r="N23" s="16"/>
      <c r="O23" s="4" t="str">
        <f>IF(N(N22)=0,"",N22-N30)</f>
        <v/>
      </c>
      <c r="P23" t="s">
        <v>16</v>
      </c>
      <c r="Q23" s="1" t="s">
        <v>14</v>
      </c>
      <c r="R23" s="19">
        <f>SUM(B23,F23,J23,N23)</f>
        <v>358.74</v>
      </c>
      <c r="S23" s="21">
        <f>IF(N(R22)=0,"",R22-(IF(N(B22)&gt;0,N(B30),0)+IF(N(F22)&gt;0,N(F30),0)+IF(N(J22)&gt;0,N(J30),0)+IF(N(N22)&gt;0,N(N30),0)))</f>
        <v>133.1299999999992</v>
      </c>
    </row>
    <row r="24" spans="1:19" x14ac:dyDescent="0.25">
      <c r="A24" s="1" t="s">
        <v>18</v>
      </c>
      <c r="B24">
        <v>484.91</v>
      </c>
      <c r="E24" s="1" t="s">
        <v>18</v>
      </c>
      <c r="F24">
        <v>441.79</v>
      </c>
      <c r="I24" s="1" t="s">
        <v>18</v>
      </c>
      <c r="J24" s="16"/>
      <c r="M24" s="1" t="s">
        <v>18</v>
      </c>
      <c r="N24" s="16"/>
      <c r="Q24" s="1" t="s">
        <v>18</v>
      </c>
      <c r="R24" s="19">
        <f>IFERROR(ROUND((N(B24)*N(B23)+N(F24)*N(F23)+N(J24)*N(J23)+N(N24)*N(N23))/R23,2),0)</f>
        <v>451.43</v>
      </c>
      <c r="S24" s="19"/>
    </row>
    <row r="25" spans="1:19" x14ac:dyDescent="0.25">
      <c r="A25" s="1" t="s">
        <v>20</v>
      </c>
      <c r="B25">
        <v>16.16</v>
      </c>
      <c r="E25" s="1" t="s">
        <v>20</v>
      </c>
      <c r="F25">
        <v>14.73</v>
      </c>
      <c r="I25" s="1" t="s">
        <v>20</v>
      </c>
      <c r="J25" s="16"/>
      <c r="M25" s="1" t="s">
        <v>20</v>
      </c>
      <c r="N25" s="16"/>
      <c r="Q25" s="1" t="s">
        <v>20</v>
      </c>
      <c r="R25" s="19">
        <f>IFERROR(ROUND(R22/R23,2),0)</f>
        <v>15.05</v>
      </c>
      <c r="S25" s="19"/>
    </row>
    <row r="26" spans="1:19" x14ac:dyDescent="0.25">
      <c r="A26" s="1" t="s">
        <v>21</v>
      </c>
      <c r="B26" s="6">
        <v>0.81059999999999999</v>
      </c>
      <c r="C26" s="6"/>
      <c r="E26" s="1" t="s">
        <v>21</v>
      </c>
      <c r="F26" s="6">
        <v>0.88619999999999999</v>
      </c>
      <c r="I26" s="1" t="s">
        <v>21</v>
      </c>
      <c r="J26" s="7"/>
      <c r="M26" s="1" t="s">
        <v>21</v>
      </c>
      <c r="N26" s="7"/>
      <c r="Q26" s="1" t="s">
        <v>21</v>
      </c>
      <c r="R26" s="20">
        <v>0.86499999999999999</v>
      </c>
      <c r="S26" s="19"/>
    </row>
    <row r="27" spans="1:19" x14ac:dyDescent="0.25">
      <c r="A27" s="1" t="s">
        <v>22</v>
      </c>
      <c r="B27">
        <v>347</v>
      </c>
      <c r="E27" s="1" t="s">
        <v>22</v>
      </c>
      <c r="F27">
        <v>1023</v>
      </c>
      <c r="I27" s="1" t="s">
        <v>22</v>
      </c>
      <c r="J27" s="16"/>
      <c r="M27" s="1" t="s">
        <v>22</v>
      </c>
      <c r="N27" s="16"/>
      <c r="Q27" s="1" t="s">
        <v>22</v>
      </c>
      <c r="R27" s="19">
        <f>SUM(B27,F27,J27,N27)</f>
        <v>1370</v>
      </c>
      <c r="S27" s="19"/>
    </row>
    <row r="29" spans="1:19" ht="15.75" customHeight="1" thickBot="1" x14ac:dyDescent="0.3">
      <c r="A29" s="9" t="s">
        <v>23</v>
      </c>
      <c r="B29" s="10" t="s">
        <v>32</v>
      </c>
      <c r="C29" s="11"/>
      <c r="D29" s="9"/>
      <c r="E29" s="9" t="s">
        <v>24</v>
      </c>
      <c r="F29" s="10" t="s">
        <v>31</v>
      </c>
      <c r="G29" s="11"/>
      <c r="H29" s="11"/>
      <c r="I29" s="11" t="s">
        <v>25</v>
      </c>
      <c r="J29" s="10" t="s">
        <v>26</v>
      </c>
      <c r="K29" s="11"/>
      <c r="L29" s="11"/>
      <c r="M29" s="11" t="s">
        <v>27</v>
      </c>
      <c r="N29" s="10" t="s">
        <v>26</v>
      </c>
      <c r="O29" s="11"/>
      <c r="Q29" s="18" t="s">
        <v>28</v>
      </c>
      <c r="R29" s="18" t="s">
        <v>10</v>
      </c>
      <c r="S29" s="18"/>
    </row>
    <row r="30" spans="1:19" x14ac:dyDescent="0.25">
      <c r="A30" s="1" t="s">
        <v>13</v>
      </c>
      <c r="B30">
        <v>1331.27</v>
      </c>
      <c r="C30" s="14"/>
      <c r="E30" s="1" t="s">
        <v>13</v>
      </c>
      <c r="F30">
        <v>3933.82</v>
      </c>
      <c r="G30" s="2"/>
      <c r="H30" s="2"/>
      <c r="I30" s="1" t="s">
        <v>13</v>
      </c>
      <c r="J30" s="16">
        <v>110.57</v>
      </c>
      <c r="K30" s="2"/>
      <c r="L30" s="2"/>
      <c r="M30" s="1" t="s">
        <v>13</v>
      </c>
      <c r="N30" s="16">
        <v>3996.71</v>
      </c>
      <c r="O30" s="2"/>
      <c r="Q30" s="1" t="s">
        <v>13</v>
      </c>
      <c r="R30" s="19">
        <f>SUM(B30,F30,J30,N30)</f>
        <v>9372.369999999999</v>
      </c>
      <c r="S30" s="20"/>
    </row>
    <row r="31" spans="1:19" x14ac:dyDescent="0.25">
      <c r="A31" s="1" t="s">
        <v>14</v>
      </c>
      <c r="B31">
        <v>82.71</v>
      </c>
      <c r="C31" s="4"/>
      <c r="E31" s="1" t="s">
        <v>14</v>
      </c>
      <c r="F31">
        <v>272.55</v>
      </c>
      <c r="G31" s="4"/>
      <c r="H31" s="4"/>
      <c r="I31" s="1" t="s">
        <v>14</v>
      </c>
      <c r="J31" s="16">
        <v>5.23</v>
      </c>
      <c r="K31" s="4"/>
      <c r="L31" s="4"/>
      <c r="M31" s="1" t="s">
        <v>14</v>
      </c>
      <c r="N31" s="16">
        <v>277.95</v>
      </c>
      <c r="O31" s="4"/>
      <c r="Q31" s="1" t="s">
        <v>14</v>
      </c>
      <c r="R31" s="19">
        <f>SUM(B31,F31,J31,N31)</f>
        <v>638.44000000000005</v>
      </c>
      <c r="S31" s="21"/>
    </row>
    <row r="32" spans="1:19" x14ac:dyDescent="0.25">
      <c r="A32" s="1" t="s">
        <v>18</v>
      </c>
      <c r="B32">
        <v>493.7</v>
      </c>
      <c r="E32" s="1" t="s">
        <v>18</v>
      </c>
      <c r="F32">
        <v>449.93</v>
      </c>
      <c r="I32" s="1" t="s">
        <v>18</v>
      </c>
      <c r="J32" s="16">
        <v>649.08000000000004</v>
      </c>
      <c r="M32" s="1" t="s">
        <v>18</v>
      </c>
      <c r="N32" s="16">
        <v>445.49</v>
      </c>
      <c r="Q32" s="1" t="s">
        <v>18</v>
      </c>
      <c r="R32" s="19">
        <f>IFERROR(ROUND((N(B32)*N(B31)+N(F32)*N(F31)+N(J32)*N(J31)+N(N32)*N(N31))/R31,2),0)</f>
        <v>455.3</v>
      </c>
      <c r="S32" s="19"/>
    </row>
    <row r="33" spans="1:19" x14ac:dyDescent="0.25">
      <c r="A33" s="1" t="s">
        <v>20</v>
      </c>
      <c r="B33">
        <v>16.100000000000001</v>
      </c>
      <c r="E33" s="1" t="s">
        <v>20</v>
      </c>
      <c r="F33">
        <v>14.43</v>
      </c>
      <c r="I33" s="1" t="s">
        <v>20</v>
      </c>
      <c r="J33" s="16">
        <v>21.13</v>
      </c>
      <c r="M33" s="1" t="s">
        <v>20</v>
      </c>
      <c r="N33" s="16">
        <v>14.38</v>
      </c>
      <c r="Q33" s="1" t="s">
        <v>20</v>
      </c>
      <c r="R33" s="19">
        <f>IFERROR(ROUND(R30/R31,2),0)</f>
        <v>14.68</v>
      </c>
      <c r="S33" s="19"/>
    </row>
    <row r="34" spans="1:19" x14ac:dyDescent="0.25">
      <c r="A34" s="1" t="s">
        <v>21</v>
      </c>
      <c r="B34" s="6">
        <v>0.81259999999999999</v>
      </c>
      <c r="C34" s="6"/>
      <c r="E34" s="1" t="s">
        <v>21</v>
      </c>
      <c r="F34" s="6">
        <v>0.88560000000000005</v>
      </c>
      <c r="I34" s="1" t="s">
        <v>21</v>
      </c>
      <c r="J34" s="7">
        <v>0.93130000000000002</v>
      </c>
      <c r="M34" s="1" t="s">
        <v>21</v>
      </c>
      <c r="N34" s="7">
        <v>0.88200000000000001</v>
      </c>
      <c r="Q34" s="1" t="s">
        <v>21</v>
      </c>
      <c r="R34" s="20">
        <f>IFERROR(ROUND((N(B34)*N(B35)+N(F34)*N(F35)+N(J34)*N(J35)+N(N34)*N(N35))/R35,4),0)</f>
        <v>0.87370000000000003</v>
      </c>
      <c r="S34" s="19"/>
    </row>
    <row r="35" spans="1:19" x14ac:dyDescent="0.25">
      <c r="A35" s="1" t="s">
        <v>22</v>
      </c>
      <c r="B35">
        <v>362</v>
      </c>
      <c r="E35" s="1" t="s">
        <v>22</v>
      </c>
      <c r="F35">
        <v>1034</v>
      </c>
      <c r="I35" s="1" t="s">
        <v>22</v>
      </c>
      <c r="J35" s="16">
        <v>26</v>
      </c>
      <c r="M35" s="1" t="s">
        <v>22</v>
      </c>
      <c r="N35" s="16">
        <v>1016</v>
      </c>
      <c r="Q35" s="1" t="s">
        <v>22</v>
      </c>
      <c r="R35" s="19">
        <f>SUM(B35,F35,J35,N35)</f>
        <v>2438</v>
      </c>
      <c r="S35" s="19"/>
    </row>
    <row r="37" spans="1:19" x14ac:dyDescent="0.25">
      <c r="A37" s="23" t="s">
        <v>33</v>
      </c>
    </row>
  </sheetData>
  <mergeCells count="2">
    <mergeCell ref="A20:S20"/>
    <mergeCell ref="A1:S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5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3.42578125" bestFit="1" customWidth="1"/>
    <col min="15" max="15" width="10.42578125" customWidth="1"/>
    <col min="18" max="18" width="10.28515625" bestFit="1" customWidth="1"/>
    <col min="19" max="19" width="9.7109375" bestFit="1" customWidth="1"/>
  </cols>
  <sheetData>
    <row r="1" spans="1:21" ht="20.25" customHeight="1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1" ht="15.75" customHeight="1" thickTop="1" x14ac:dyDescent="0.25"/>
    <row r="3" spans="1:21" ht="15.75" customHeight="1" thickBot="1" x14ac:dyDescent="0.3">
      <c r="A3" s="9" t="s">
        <v>1</v>
      </c>
      <c r="B3" s="10" t="s">
        <v>32</v>
      </c>
      <c r="C3" s="11" t="s">
        <v>3</v>
      </c>
      <c r="D3" s="9"/>
      <c r="E3" s="15" t="s">
        <v>4</v>
      </c>
      <c r="F3" s="10" t="s">
        <v>31</v>
      </c>
      <c r="G3" s="11" t="s">
        <v>6</v>
      </c>
      <c r="H3" s="11"/>
      <c r="I3" s="11" t="s">
        <v>25</v>
      </c>
      <c r="J3" s="10" t="s">
        <v>26</v>
      </c>
      <c r="K3" s="11" t="s">
        <v>6</v>
      </c>
      <c r="L3" s="11"/>
      <c r="M3" s="11" t="s">
        <v>27</v>
      </c>
      <c r="N3" s="10" t="s">
        <v>26</v>
      </c>
      <c r="O3" s="11" t="s">
        <v>6</v>
      </c>
      <c r="R3" s="17"/>
      <c r="S3" s="17"/>
      <c r="T3" s="17"/>
      <c r="U3" s="17"/>
    </row>
    <row r="4" spans="1:21" ht="15" customHeight="1" x14ac:dyDescent="0.25">
      <c r="A4" s="1" t="s">
        <v>12</v>
      </c>
      <c r="B4">
        <v>880.78</v>
      </c>
      <c r="C4" s="2">
        <f>(B4-B13)/B13</f>
        <v>2.2818854296099284E-2</v>
      </c>
      <c r="E4" s="1" t="s">
        <v>13</v>
      </c>
      <c r="F4">
        <v>3133.42</v>
      </c>
      <c r="G4" s="2">
        <f>(F4-F13)/F13</f>
        <v>-1.0834222505634841E-2</v>
      </c>
      <c r="H4" s="2"/>
      <c r="I4" s="1" t="s">
        <v>13</v>
      </c>
      <c r="J4" s="16">
        <v>136.24</v>
      </c>
      <c r="K4" s="2" t="e">
        <f>(J4-J13)/J13</f>
        <v>#DIV/0!</v>
      </c>
      <c r="L4" s="2"/>
      <c r="M4" s="1" t="s">
        <v>13</v>
      </c>
      <c r="N4" s="16">
        <v>3062.37</v>
      </c>
      <c r="O4" s="2">
        <f>(N4-N13)/N13</f>
        <v>8.1662351607285966E-2</v>
      </c>
      <c r="R4" s="17"/>
    </row>
    <row r="5" spans="1:21" ht="15" customHeight="1" x14ac:dyDescent="0.25">
      <c r="A5" s="1" t="s">
        <v>14</v>
      </c>
      <c r="B5">
        <v>0</v>
      </c>
      <c r="C5" s="4">
        <f>B4-B13</f>
        <v>19.649999999999977</v>
      </c>
      <c r="E5" s="1" t="s">
        <v>15</v>
      </c>
      <c r="F5">
        <v>0</v>
      </c>
      <c r="G5" s="4">
        <f>F4-F13</f>
        <v>-34.319999999999709</v>
      </c>
      <c r="H5" s="4"/>
      <c r="I5" s="1" t="s">
        <v>14</v>
      </c>
      <c r="J5">
        <v>6.46</v>
      </c>
      <c r="K5" s="4">
        <f>J4-J13</f>
        <v>136.24</v>
      </c>
      <c r="L5" s="4"/>
      <c r="M5" s="1" t="s">
        <v>14</v>
      </c>
      <c r="N5">
        <v>191.07</v>
      </c>
      <c r="O5" s="4">
        <f>N4-N13</f>
        <v>231.19999999999982</v>
      </c>
      <c r="P5" t="s">
        <v>16</v>
      </c>
      <c r="R5" s="17"/>
    </row>
    <row r="6" spans="1:21" x14ac:dyDescent="0.25">
      <c r="A6" s="1" t="s">
        <v>17</v>
      </c>
      <c r="B6">
        <v>0</v>
      </c>
      <c r="E6" s="1" t="s">
        <v>18</v>
      </c>
      <c r="F6">
        <v>0</v>
      </c>
      <c r="I6" s="1" t="s">
        <v>18</v>
      </c>
      <c r="J6" s="16">
        <v>643.08000000000004</v>
      </c>
      <c r="M6" s="1" t="s">
        <v>18</v>
      </c>
      <c r="N6" s="16">
        <v>493.33</v>
      </c>
      <c r="P6" s="5"/>
      <c r="R6" s="17"/>
    </row>
    <row r="7" spans="1:21" x14ac:dyDescent="0.25">
      <c r="A7" s="1" t="s">
        <v>19</v>
      </c>
      <c r="B7">
        <v>0</v>
      </c>
      <c r="E7" s="1" t="s">
        <v>20</v>
      </c>
      <c r="F7">
        <v>0</v>
      </c>
      <c r="I7" s="1" t="s">
        <v>20</v>
      </c>
      <c r="J7" s="16">
        <v>21.1</v>
      </c>
      <c r="M7" s="1" t="s">
        <v>20</v>
      </c>
      <c r="N7" s="16">
        <v>16.03</v>
      </c>
      <c r="P7" s="5"/>
    </row>
    <row r="8" spans="1:21" x14ac:dyDescent="0.25">
      <c r="A8" s="1" t="s">
        <v>21</v>
      </c>
      <c r="B8" s="6">
        <v>0</v>
      </c>
      <c r="C8" s="6"/>
      <c r="E8" s="1" t="s">
        <v>21</v>
      </c>
      <c r="F8" s="6">
        <v>0</v>
      </c>
      <c r="I8" s="1" t="s">
        <v>21</v>
      </c>
      <c r="J8" s="7">
        <v>0.95069999999999999</v>
      </c>
      <c r="M8" s="1" t="s">
        <v>21</v>
      </c>
      <c r="N8" s="7">
        <v>0.92490000000000006</v>
      </c>
      <c r="R8" s="17"/>
      <c r="S8" s="17"/>
      <c r="T8" s="17"/>
      <c r="U8" s="17"/>
    </row>
    <row r="9" spans="1:21" x14ac:dyDescent="0.25">
      <c r="A9" s="1" t="s">
        <v>22</v>
      </c>
      <c r="B9">
        <v>291</v>
      </c>
      <c r="E9" s="1" t="s">
        <v>22</v>
      </c>
      <c r="F9">
        <v>956</v>
      </c>
      <c r="I9" s="1" t="s">
        <v>22</v>
      </c>
      <c r="J9" s="16">
        <v>34</v>
      </c>
      <c r="M9" s="1" t="s">
        <v>22</v>
      </c>
      <c r="N9" s="16">
        <v>751</v>
      </c>
      <c r="R9" s="17"/>
    </row>
    <row r="10" spans="1:21" x14ac:dyDescent="0.25">
      <c r="R10" s="17"/>
    </row>
    <row r="11" spans="1:21" x14ac:dyDescent="0.25">
      <c r="R11" s="17"/>
    </row>
    <row r="12" spans="1:21" ht="15.75" customHeight="1" thickBot="1" x14ac:dyDescent="0.3">
      <c r="A12" s="9" t="s">
        <v>23</v>
      </c>
      <c r="B12" s="10" t="s">
        <v>32</v>
      </c>
      <c r="C12" s="11"/>
      <c r="D12" s="9"/>
      <c r="E12" s="9" t="s">
        <v>24</v>
      </c>
      <c r="F12" s="10" t="s">
        <v>31</v>
      </c>
      <c r="G12" s="11"/>
      <c r="H12" s="11"/>
      <c r="I12" s="11" t="s">
        <v>34</v>
      </c>
      <c r="J12" s="10" t="s">
        <v>26</v>
      </c>
      <c r="K12" s="11" t="s">
        <v>6</v>
      </c>
      <c r="L12" s="11"/>
      <c r="M12" s="11" t="s">
        <v>35</v>
      </c>
      <c r="N12" s="10" t="s">
        <v>26</v>
      </c>
      <c r="O12" s="11" t="s">
        <v>6</v>
      </c>
    </row>
    <row r="13" spans="1:21" x14ac:dyDescent="0.25">
      <c r="A13" s="1" t="s">
        <v>13</v>
      </c>
      <c r="B13">
        <v>861.13</v>
      </c>
      <c r="C13" s="12"/>
      <c r="E13" s="1" t="s">
        <v>13</v>
      </c>
      <c r="F13">
        <v>3167.74</v>
      </c>
      <c r="G13" s="2"/>
      <c r="H13" s="2"/>
      <c r="I13" s="1" t="s">
        <v>13</v>
      </c>
      <c r="J13" s="1"/>
      <c r="K13" s="3" t="s">
        <v>16</v>
      </c>
      <c r="L13" s="2"/>
      <c r="M13" s="1" t="s">
        <v>13</v>
      </c>
      <c r="N13" s="1">
        <v>2831.17</v>
      </c>
      <c r="O13" s="3" t="s">
        <v>16</v>
      </c>
      <c r="R13" s="17"/>
      <c r="S13" s="17"/>
      <c r="T13" s="17"/>
      <c r="U13" s="17"/>
    </row>
    <row r="14" spans="1:21" x14ac:dyDescent="0.25">
      <c r="A14" s="1" t="s">
        <v>14</v>
      </c>
      <c r="B14">
        <v>51.5</v>
      </c>
      <c r="C14" s="4"/>
      <c r="E14" s="1" t="s">
        <v>15</v>
      </c>
      <c r="F14">
        <v>194.61</v>
      </c>
      <c r="G14" s="4"/>
      <c r="H14" s="4"/>
      <c r="I14" s="1" t="s">
        <v>14</v>
      </c>
      <c r="J14" s="1"/>
      <c r="K14" s="3" t="s">
        <v>16</v>
      </c>
      <c r="L14" s="4"/>
      <c r="M14" s="1" t="s">
        <v>14</v>
      </c>
      <c r="N14" s="1">
        <v>188.24</v>
      </c>
      <c r="O14" s="3" t="s">
        <v>16</v>
      </c>
      <c r="R14" s="17"/>
    </row>
    <row r="15" spans="1:21" x14ac:dyDescent="0.25">
      <c r="A15" s="1" t="s">
        <v>18</v>
      </c>
      <c r="B15">
        <v>511.78</v>
      </c>
      <c r="E15" s="1" t="s">
        <v>18</v>
      </c>
      <c r="F15">
        <v>505.57</v>
      </c>
      <c r="I15" s="1" t="s">
        <v>18</v>
      </c>
      <c r="J15" s="1"/>
      <c r="K15" s="3" t="s">
        <v>16</v>
      </c>
      <c r="M15" s="1" t="s">
        <v>18</v>
      </c>
      <c r="N15" s="1">
        <v>462.49</v>
      </c>
      <c r="O15" s="3" t="s">
        <v>16</v>
      </c>
      <c r="R15" s="17"/>
    </row>
    <row r="16" spans="1:21" x14ac:dyDescent="0.25">
      <c r="A16" s="1" t="s">
        <v>20</v>
      </c>
      <c r="B16">
        <v>16.72</v>
      </c>
      <c r="E16" s="1" t="s">
        <v>20</v>
      </c>
      <c r="F16">
        <v>16.28</v>
      </c>
      <c r="I16" s="1" t="s">
        <v>20</v>
      </c>
      <c r="J16" s="1"/>
      <c r="K16" s="3" t="s">
        <v>16</v>
      </c>
      <c r="M16" s="1" t="s">
        <v>20</v>
      </c>
      <c r="N16" s="1">
        <v>15.04</v>
      </c>
      <c r="O16" s="3" t="s">
        <v>16</v>
      </c>
      <c r="R16" s="17"/>
    </row>
    <row r="17" spans="1:16" x14ac:dyDescent="0.25">
      <c r="A17" s="1" t="s">
        <v>21</v>
      </c>
      <c r="B17" s="6">
        <v>0.90590000000000004</v>
      </c>
      <c r="C17" s="6"/>
      <c r="E17" s="1" t="s">
        <v>21</v>
      </c>
      <c r="F17" s="6">
        <v>0.96779999999999999</v>
      </c>
      <c r="I17" s="1" t="s">
        <v>21</v>
      </c>
      <c r="J17" s="13"/>
      <c r="K17" s="7" t="s">
        <v>16</v>
      </c>
      <c r="M17" s="1" t="s">
        <v>21</v>
      </c>
      <c r="N17" s="13">
        <v>0.90180000000000005</v>
      </c>
      <c r="O17" s="7" t="s">
        <v>16</v>
      </c>
    </row>
    <row r="18" spans="1:16" x14ac:dyDescent="0.25">
      <c r="A18" s="1" t="s">
        <v>22</v>
      </c>
      <c r="B18">
        <v>209</v>
      </c>
      <c r="E18" s="1" t="s">
        <v>22</v>
      </c>
      <c r="F18">
        <v>779</v>
      </c>
      <c r="I18" s="1" t="s">
        <v>22</v>
      </c>
      <c r="J18" s="1"/>
      <c r="K18" s="8" t="s">
        <v>16</v>
      </c>
      <c r="M18" s="1" t="s">
        <v>22</v>
      </c>
      <c r="N18" s="1">
        <v>755</v>
      </c>
      <c r="O18" s="8" t="s">
        <v>16</v>
      </c>
    </row>
    <row r="20" spans="1:16" ht="20.2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6" ht="16.5" customHeight="1" thickTop="1" thickBot="1" x14ac:dyDescent="0.3">
      <c r="A21" s="9" t="s">
        <v>1</v>
      </c>
      <c r="B21" s="10" t="s">
        <v>32</v>
      </c>
      <c r="C21" s="11" t="s">
        <v>3</v>
      </c>
      <c r="D21" s="9"/>
      <c r="E21" s="15" t="s">
        <v>4</v>
      </c>
      <c r="F21" s="10" t="s">
        <v>31</v>
      </c>
      <c r="G21" s="11" t="s">
        <v>3</v>
      </c>
      <c r="H21" s="11"/>
      <c r="I21" s="11" t="s">
        <v>25</v>
      </c>
      <c r="J21" s="10" t="s">
        <v>26</v>
      </c>
      <c r="K21" s="11" t="s">
        <v>6</v>
      </c>
      <c r="L21" s="11"/>
      <c r="M21" s="11" t="s">
        <v>27</v>
      </c>
      <c r="N21" s="10" t="s">
        <v>26</v>
      </c>
      <c r="O21" s="11" t="s">
        <v>6</v>
      </c>
    </row>
    <row r="22" spans="1:16" x14ac:dyDescent="0.25">
      <c r="A22" s="1" t="s">
        <v>13</v>
      </c>
      <c r="B22">
        <v>1297.67</v>
      </c>
      <c r="C22" s="2">
        <f>(B22-B30)/B30</f>
        <v>-2.5239057441390485E-2</v>
      </c>
      <c r="E22" s="1" t="s">
        <v>13</v>
      </c>
      <c r="F22">
        <v>4113.54</v>
      </c>
      <c r="G22" s="2">
        <f>(F22-F30)/F30</f>
        <v>4.5685872764895136E-2</v>
      </c>
      <c r="H22" s="2"/>
      <c r="I22" s="1" t="s">
        <v>13</v>
      </c>
      <c r="J22" s="16">
        <v>110.57</v>
      </c>
      <c r="K22" s="2" t="e">
        <f>(J22-J30)/J30</f>
        <v>#DIV/0!</v>
      </c>
      <c r="L22" s="2"/>
      <c r="M22" s="1" t="s">
        <v>13</v>
      </c>
      <c r="N22" s="16">
        <v>3996.71</v>
      </c>
      <c r="O22" s="2">
        <f>(N22-N30)/N30</f>
        <v>2.9554505690395111E-2</v>
      </c>
      <c r="P22" s="4"/>
    </row>
    <row r="23" spans="1:16" x14ac:dyDescent="0.25">
      <c r="A23" s="1" t="s">
        <v>14</v>
      </c>
      <c r="B23">
        <v>0</v>
      </c>
      <c r="C23" s="4">
        <f>B22-B30</f>
        <v>-33.599999999999909</v>
      </c>
      <c r="E23" s="1" t="s">
        <v>14</v>
      </c>
      <c r="F23">
        <v>0</v>
      </c>
      <c r="G23" s="4">
        <f>F22-F30</f>
        <v>179.7199999999998</v>
      </c>
      <c r="H23" s="4"/>
      <c r="I23" s="1" t="s">
        <v>14</v>
      </c>
      <c r="J23" s="16">
        <v>5.23</v>
      </c>
      <c r="K23" s="4">
        <f>J22-J30</f>
        <v>110.57</v>
      </c>
      <c r="L23" s="4"/>
      <c r="M23" s="1" t="s">
        <v>14</v>
      </c>
      <c r="N23" s="16">
        <v>277.95</v>
      </c>
      <c r="O23" s="4">
        <f>N22-N30</f>
        <v>114.73000000000002</v>
      </c>
      <c r="P23" t="s">
        <v>16</v>
      </c>
    </row>
    <row r="24" spans="1:16" x14ac:dyDescent="0.25">
      <c r="A24" s="1" t="s">
        <v>18</v>
      </c>
      <c r="B24">
        <v>0</v>
      </c>
      <c r="E24" s="1" t="s">
        <v>18</v>
      </c>
      <c r="F24">
        <v>0</v>
      </c>
      <c r="I24" s="1" t="s">
        <v>18</v>
      </c>
      <c r="J24" s="16">
        <v>649.08000000000004</v>
      </c>
      <c r="M24" s="1" t="s">
        <v>18</v>
      </c>
      <c r="N24" s="16">
        <v>445.49</v>
      </c>
    </row>
    <row r="25" spans="1:16" x14ac:dyDescent="0.25">
      <c r="A25" s="1" t="s">
        <v>20</v>
      </c>
      <c r="B25">
        <v>0</v>
      </c>
      <c r="E25" s="1" t="s">
        <v>20</v>
      </c>
      <c r="F25">
        <v>0</v>
      </c>
      <c r="I25" s="1" t="s">
        <v>20</v>
      </c>
      <c r="J25" s="16">
        <v>21.13</v>
      </c>
      <c r="M25" s="1" t="s">
        <v>20</v>
      </c>
      <c r="N25" s="16">
        <v>14.38</v>
      </c>
    </row>
    <row r="26" spans="1:16" x14ac:dyDescent="0.25">
      <c r="A26" s="1" t="s">
        <v>21</v>
      </c>
      <c r="B26" s="6">
        <v>0</v>
      </c>
      <c r="C26" s="6"/>
      <c r="E26" s="1" t="s">
        <v>21</v>
      </c>
      <c r="F26" s="6">
        <v>0</v>
      </c>
      <c r="I26" s="1" t="s">
        <v>21</v>
      </c>
      <c r="J26" s="7">
        <v>0.93130000000000002</v>
      </c>
      <c r="M26" s="1" t="s">
        <v>21</v>
      </c>
      <c r="N26" s="7">
        <v>0.88200000000000001</v>
      </c>
    </row>
    <row r="27" spans="1:16" x14ac:dyDescent="0.25">
      <c r="A27" s="1" t="s">
        <v>22</v>
      </c>
      <c r="B27">
        <v>439</v>
      </c>
      <c r="E27" s="1" t="s">
        <v>22</v>
      </c>
      <c r="F27">
        <v>1116</v>
      </c>
      <c r="I27" s="1" t="s">
        <v>22</v>
      </c>
      <c r="J27" s="16">
        <v>26</v>
      </c>
      <c r="M27" s="1" t="s">
        <v>22</v>
      </c>
      <c r="N27" s="16">
        <v>1016</v>
      </c>
    </row>
    <row r="29" spans="1:16" ht="15.75" customHeight="1" thickBot="1" x14ac:dyDescent="0.3">
      <c r="A29" s="9" t="s">
        <v>23</v>
      </c>
      <c r="B29" s="10" t="s">
        <v>32</v>
      </c>
      <c r="C29" s="11"/>
      <c r="D29" s="9"/>
      <c r="E29" s="9" t="s">
        <v>24</v>
      </c>
      <c r="F29" s="10" t="s">
        <v>31</v>
      </c>
      <c r="G29" s="11"/>
      <c r="H29" s="11"/>
      <c r="I29" s="11" t="s">
        <v>34</v>
      </c>
      <c r="J29" s="10" t="s">
        <v>26</v>
      </c>
      <c r="K29" s="11"/>
      <c r="L29" s="11"/>
      <c r="M29" s="11" t="s">
        <v>35</v>
      </c>
      <c r="N29" s="10" t="s">
        <v>26</v>
      </c>
      <c r="O29" s="11"/>
    </row>
    <row r="30" spans="1:16" x14ac:dyDescent="0.25">
      <c r="A30" s="1" t="s">
        <v>13</v>
      </c>
      <c r="B30">
        <v>1331.27</v>
      </c>
      <c r="C30" s="14"/>
      <c r="E30" s="1" t="s">
        <v>13</v>
      </c>
      <c r="F30">
        <v>3933.82</v>
      </c>
      <c r="G30" s="2"/>
      <c r="H30" s="2"/>
      <c r="I30" s="1" t="s">
        <v>13</v>
      </c>
      <c r="J30" s="3"/>
      <c r="K30" s="2"/>
      <c r="L30" s="2"/>
      <c r="M30" s="1" t="s">
        <v>13</v>
      </c>
      <c r="N30" s="16">
        <v>3881.98</v>
      </c>
      <c r="O30" s="2"/>
    </row>
    <row r="31" spans="1:16" x14ac:dyDescent="0.25">
      <c r="A31" s="1" t="s">
        <v>14</v>
      </c>
      <c r="B31">
        <v>82.71</v>
      </c>
      <c r="C31" s="4"/>
      <c r="E31" s="1" t="s">
        <v>14</v>
      </c>
      <c r="F31">
        <v>272.55</v>
      </c>
      <c r="G31" s="4"/>
      <c r="H31" s="4"/>
      <c r="I31" s="1" t="s">
        <v>14</v>
      </c>
      <c r="J31" s="3"/>
      <c r="K31" s="4"/>
      <c r="L31" s="4"/>
      <c r="M31" s="1" t="s">
        <v>14</v>
      </c>
      <c r="N31" s="16">
        <v>289.83999999999997</v>
      </c>
      <c r="O31" s="4"/>
    </row>
    <row r="32" spans="1:16" x14ac:dyDescent="0.25">
      <c r="A32" s="1" t="s">
        <v>18</v>
      </c>
      <c r="B32">
        <v>493.7</v>
      </c>
      <c r="E32" s="1" t="s">
        <v>18</v>
      </c>
      <c r="F32">
        <v>449.93</v>
      </c>
      <c r="I32" s="1" t="s">
        <v>18</v>
      </c>
      <c r="J32" s="3"/>
      <c r="M32" s="1" t="s">
        <v>18</v>
      </c>
      <c r="N32" s="16">
        <v>413.61</v>
      </c>
    </row>
    <row r="33" spans="1:14" x14ac:dyDescent="0.25">
      <c r="A33" s="1" t="s">
        <v>20</v>
      </c>
      <c r="B33">
        <v>16.100000000000001</v>
      </c>
      <c r="E33" s="1" t="s">
        <v>20</v>
      </c>
      <c r="F33">
        <v>14.43</v>
      </c>
      <c r="I33" s="1" t="s">
        <v>20</v>
      </c>
      <c r="J33" s="3"/>
      <c r="M33" s="1" t="s">
        <v>20</v>
      </c>
      <c r="N33" s="16">
        <v>13.39</v>
      </c>
    </row>
    <row r="34" spans="1:14" x14ac:dyDescent="0.25">
      <c r="A34" s="1" t="s">
        <v>21</v>
      </c>
      <c r="B34" s="6">
        <v>0.81259999999999999</v>
      </c>
      <c r="C34" s="6"/>
      <c r="E34" s="1" t="s">
        <v>21</v>
      </c>
      <c r="F34" s="6">
        <v>0.88560000000000005</v>
      </c>
      <c r="I34" s="1" t="s">
        <v>21</v>
      </c>
      <c r="J34" s="7"/>
      <c r="M34" s="1" t="s">
        <v>21</v>
      </c>
      <c r="N34" s="7">
        <v>0.80200000000000005</v>
      </c>
    </row>
    <row r="35" spans="1:14" x14ac:dyDescent="0.25">
      <c r="A35" s="1" t="s">
        <v>22</v>
      </c>
      <c r="B35">
        <v>362</v>
      </c>
      <c r="E35" s="1" t="s">
        <v>22</v>
      </c>
      <c r="F35">
        <v>1034</v>
      </c>
      <c r="I35" s="1" t="s">
        <v>22</v>
      </c>
      <c r="J35" s="8"/>
      <c r="M35" s="1" t="s">
        <v>22</v>
      </c>
      <c r="N35" s="16">
        <v>1050</v>
      </c>
    </row>
  </sheetData>
  <mergeCells count="2">
    <mergeCell ref="A1:O1"/>
    <mergeCell ref="A20:O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5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2.28515625" bestFit="1" customWidth="1"/>
    <col min="3" max="3" width="10.140625" bestFit="1" customWidth="1"/>
    <col min="4" max="4" width="4" customWidth="1"/>
    <col min="5" max="5" width="10.28515625" bestFit="1" customWidth="1"/>
    <col min="6" max="6" width="13.42578125" bestFit="1" customWidth="1"/>
    <col min="8" max="8" width="2.85546875" customWidth="1"/>
    <col min="9" max="9" width="10.28515625" bestFit="1" customWidth="1"/>
    <col min="10" max="10" width="13.42578125" bestFit="1" customWidth="1"/>
    <col min="11" max="11" width="11.85546875" customWidth="1"/>
    <col min="12" max="12" width="2.7109375" customWidth="1"/>
    <col min="13" max="13" width="10.28515625" bestFit="1" customWidth="1"/>
    <col min="14" max="14" width="13.42578125" bestFit="1" customWidth="1"/>
    <col min="15" max="15" width="10.42578125" customWidth="1"/>
    <col min="18" max="18" width="10.28515625" bestFit="1" customWidth="1"/>
    <col min="19" max="19" width="9.7109375" bestFit="1" customWidth="1"/>
  </cols>
  <sheetData>
    <row r="1" spans="1:21" ht="20.25" customHeight="1" thickBo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1" ht="15.75" customHeight="1" thickTop="1" x14ac:dyDescent="0.25"/>
    <row r="3" spans="1:21" ht="15.75" customHeight="1" thickBot="1" x14ac:dyDescent="0.3">
      <c r="A3" s="9" t="s">
        <v>1</v>
      </c>
      <c r="B3" s="10" t="s">
        <v>36</v>
      </c>
      <c r="C3" s="11" t="s">
        <v>3</v>
      </c>
      <c r="D3" s="9"/>
      <c r="E3" s="15" t="s">
        <v>4</v>
      </c>
      <c r="F3" s="10" t="s">
        <v>37</v>
      </c>
      <c r="G3" s="11" t="s">
        <v>6</v>
      </c>
      <c r="H3" s="11"/>
      <c r="I3" s="11" t="s">
        <v>25</v>
      </c>
      <c r="J3" s="10" t="s">
        <v>26</v>
      </c>
      <c r="K3" s="11" t="s">
        <v>6</v>
      </c>
      <c r="L3" s="11"/>
      <c r="M3" s="11" t="s">
        <v>27</v>
      </c>
      <c r="N3" s="10" t="s">
        <v>26</v>
      </c>
      <c r="O3" s="11" t="s">
        <v>6</v>
      </c>
      <c r="R3" s="17"/>
      <c r="S3" s="17"/>
      <c r="T3" s="17"/>
      <c r="U3" s="17"/>
    </row>
    <row r="4" spans="1:21" ht="15" customHeight="1" x14ac:dyDescent="0.25">
      <c r="A4" s="1" t="s">
        <v>12</v>
      </c>
      <c r="B4">
        <v>880.97</v>
      </c>
      <c r="C4" s="2">
        <f>(B4-B13)/B13</f>
        <v>2.4550508222268758E-2</v>
      </c>
      <c r="E4" s="1" t="s">
        <v>13</v>
      </c>
      <c r="F4">
        <v>3026.63</v>
      </c>
      <c r="G4" s="2">
        <f>(F4-F13)/F13</f>
        <v>2.3447202397708024E-3</v>
      </c>
      <c r="H4" s="2"/>
      <c r="I4" s="1" t="s">
        <v>13</v>
      </c>
      <c r="J4" s="16">
        <v>136.24</v>
      </c>
      <c r="K4" s="2" t="e">
        <f>(J4-J13)/J13</f>
        <v>#DIV/0!</v>
      </c>
      <c r="L4" s="2"/>
      <c r="M4" s="1" t="s">
        <v>13</v>
      </c>
      <c r="N4" s="16">
        <v>3062.37</v>
      </c>
      <c r="O4" s="2">
        <f>(N4-N13)/N13</f>
        <v>8.1662351607285966E-2</v>
      </c>
      <c r="R4" s="17"/>
    </row>
    <row r="5" spans="1:21" ht="15" customHeight="1" x14ac:dyDescent="0.25">
      <c r="A5" s="1" t="s">
        <v>14</v>
      </c>
      <c r="B5">
        <v>0</v>
      </c>
      <c r="C5" s="4">
        <f>B4-B13</f>
        <v>21.110000000000014</v>
      </c>
      <c r="E5" s="1" t="s">
        <v>15</v>
      </c>
      <c r="F5">
        <v>0</v>
      </c>
      <c r="G5" s="4">
        <f>F4-F13</f>
        <v>7.0799999999999272</v>
      </c>
      <c r="H5" s="4"/>
      <c r="I5" s="1" t="s">
        <v>14</v>
      </c>
      <c r="J5">
        <v>6.46</v>
      </c>
      <c r="K5" s="4">
        <f>J4-J13</f>
        <v>136.24</v>
      </c>
      <c r="L5" s="4"/>
      <c r="M5" s="1" t="s">
        <v>14</v>
      </c>
      <c r="N5">
        <v>191.07</v>
      </c>
      <c r="O5" s="4">
        <f>N4-N13</f>
        <v>231.19999999999982</v>
      </c>
      <c r="P5" t="s">
        <v>16</v>
      </c>
      <c r="R5" s="17"/>
    </row>
    <row r="6" spans="1:21" x14ac:dyDescent="0.25">
      <c r="A6" s="1" t="s">
        <v>17</v>
      </c>
      <c r="B6">
        <v>0</v>
      </c>
      <c r="E6" s="1" t="s">
        <v>18</v>
      </c>
      <c r="F6">
        <v>0</v>
      </c>
      <c r="I6" s="1" t="s">
        <v>18</v>
      </c>
      <c r="J6" s="16">
        <v>643.08000000000004</v>
      </c>
      <c r="M6" s="1" t="s">
        <v>18</v>
      </c>
      <c r="N6" s="16">
        <v>493.33</v>
      </c>
      <c r="P6" s="5"/>
      <c r="R6" s="17"/>
    </row>
    <row r="7" spans="1:21" x14ac:dyDescent="0.25">
      <c r="A7" s="1" t="s">
        <v>19</v>
      </c>
      <c r="B7">
        <v>0</v>
      </c>
      <c r="E7" s="1" t="s">
        <v>20</v>
      </c>
      <c r="F7">
        <v>0</v>
      </c>
      <c r="I7" s="1" t="s">
        <v>20</v>
      </c>
      <c r="J7" s="16">
        <v>21.1</v>
      </c>
      <c r="M7" s="1" t="s">
        <v>20</v>
      </c>
      <c r="N7" s="16">
        <v>16.03</v>
      </c>
      <c r="P7" s="5"/>
    </row>
    <row r="8" spans="1:21" x14ac:dyDescent="0.25">
      <c r="A8" s="1" t="s">
        <v>21</v>
      </c>
      <c r="B8" s="6">
        <v>0</v>
      </c>
      <c r="C8" s="6"/>
      <c r="E8" s="1" t="s">
        <v>21</v>
      </c>
      <c r="F8" s="6">
        <v>0</v>
      </c>
      <c r="I8" s="1" t="s">
        <v>21</v>
      </c>
      <c r="J8" s="7">
        <v>0.95069999999999999</v>
      </c>
      <c r="M8" s="1" t="s">
        <v>21</v>
      </c>
      <c r="N8" s="7">
        <v>0.92490000000000006</v>
      </c>
      <c r="R8" s="17"/>
      <c r="S8" s="17"/>
      <c r="T8" s="17"/>
      <c r="U8" s="17"/>
    </row>
    <row r="9" spans="1:21" x14ac:dyDescent="0.25">
      <c r="A9" s="1" t="s">
        <v>22</v>
      </c>
      <c r="B9">
        <v>291</v>
      </c>
      <c r="E9" s="1" t="s">
        <v>22</v>
      </c>
      <c r="F9">
        <v>949</v>
      </c>
      <c r="I9" s="1" t="s">
        <v>22</v>
      </c>
      <c r="J9" s="16">
        <v>34</v>
      </c>
      <c r="M9" s="1" t="s">
        <v>22</v>
      </c>
      <c r="N9" s="16">
        <v>751</v>
      </c>
      <c r="R9" s="17"/>
    </row>
    <row r="10" spans="1:21" x14ac:dyDescent="0.25">
      <c r="R10" s="17"/>
    </row>
    <row r="11" spans="1:21" x14ac:dyDescent="0.25">
      <c r="R11" s="17"/>
    </row>
    <row r="12" spans="1:21" ht="15.75" customHeight="1" thickBot="1" x14ac:dyDescent="0.3">
      <c r="A12" s="9" t="s">
        <v>23</v>
      </c>
      <c r="B12" s="10" t="s">
        <v>36</v>
      </c>
      <c r="C12" s="11"/>
      <c r="D12" s="9"/>
      <c r="E12" s="9" t="s">
        <v>24</v>
      </c>
      <c r="F12" s="10" t="s">
        <v>37</v>
      </c>
      <c r="G12" s="11"/>
      <c r="H12" s="11"/>
      <c r="I12" s="11" t="s">
        <v>34</v>
      </c>
      <c r="J12" s="10" t="s">
        <v>26</v>
      </c>
      <c r="K12" s="11" t="s">
        <v>6</v>
      </c>
      <c r="L12" s="11"/>
      <c r="M12" s="11" t="s">
        <v>35</v>
      </c>
      <c r="N12" s="10" t="s">
        <v>26</v>
      </c>
      <c r="O12" s="11" t="s">
        <v>6</v>
      </c>
    </row>
    <row r="13" spans="1:21" x14ac:dyDescent="0.25">
      <c r="A13" s="1" t="s">
        <v>13</v>
      </c>
      <c r="B13">
        <v>859.86</v>
      </c>
      <c r="C13" s="12"/>
      <c r="E13" s="1" t="s">
        <v>13</v>
      </c>
      <c r="F13">
        <v>3019.55</v>
      </c>
      <c r="G13" s="2"/>
      <c r="H13" s="2"/>
      <c r="I13" s="1" t="s">
        <v>13</v>
      </c>
      <c r="J13" s="1"/>
      <c r="K13" s="3" t="s">
        <v>16</v>
      </c>
      <c r="L13" s="2"/>
      <c r="M13" s="1" t="s">
        <v>13</v>
      </c>
      <c r="N13" s="1">
        <v>2831.17</v>
      </c>
      <c r="O13" s="3" t="s">
        <v>16</v>
      </c>
      <c r="R13" s="17"/>
      <c r="S13" s="17"/>
      <c r="T13" s="17"/>
      <c r="U13" s="17"/>
    </row>
    <row r="14" spans="1:21" x14ac:dyDescent="0.25">
      <c r="A14" s="1" t="s">
        <v>14</v>
      </c>
      <c r="B14">
        <v>51.5</v>
      </c>
      <c r="C14" s="4"/>
      <c r="E14" s="1" t="s">
        <v>15</v>
      </c>
      <c r="F14">
        <v>195.21</v>
      </c>
      <c r="G14" s="4"/>
      <c r="H14" s="4"/>
      <c r="I14" s="1" t="s">
        <v>14</v>
      </c>
      <c r="J14" s="1"/>
      <c r="K14" s="3" t="s">
        <v>16</v>
      </c>
      <c r="L14" s="4"/>
      <c r="M14" s="1" t="s">
        <v>14</v>
      </c>
      <c r="N14" s="1">
        <v>188.24</v>
      </c>
      <c r="O14" s="3" t="s">
        <v>16</v>
      </c>
      <c r="R14" s="17"/>
    </row>
    <row r="15" spans="1:21" x14ac:dyDescent="0.25">
      <c r="A15" s="1" t="s">
        <v>18</v>
      </c>
      <c r="B15">
        <v>511.8</v>
      </c>
      <c r="E15" s="1" t="s">
        <v>18</v>
      </c>
      <c r="F15">
        <v>482.1</v>
      </c>
      <c r="I15" s="1" t="s">
        <v>18</v>
      </c>
      <c r="J15" s="1"/>
      <c r="K15" s="3" t="s">
        <v>16</v>
      </c>
      <c r="M15" s="1" t="s">
        <v>18</v>
      </c>
      <c r="N15" s="1">
        <v>462.49</v>
      </c>
      <c r="O15" s="3" t="s">
        <v>16</v>
      </c>
      <c r="R15" s="17"/>
    </row>
    <row r="16" spans="1:21" x14ac:dyDescent="0.25">
      <c r="A16" s="1" t="s">
        <v>20</v>
      </c>
      <c r="B16">
        <v>16.7</v>
      </c>
      <c r="E16" s="1" t="s">
        <v>20</v>
      </c>
      <c r="F16">
        <v>15.47</v>
      </c>
      <c r="I16" s="1" t="s">
        <v>20</v>
      </c>
      <c r="J16" s="1"/>
      <c r="K16" s="3" t="s">
        <v>16</v>
      </c>
      <c r="M16" s="1" t="s">
        <v>20</v>
      </c>
      <c r="N16" s="1">
        <v>15.04</v>
      </c>
      <c r="O16" s="3" t="s">
        <v>16</v>
      </c>
      <c r="R16" s="17"/>
    </row>
    <row r="17" spans="1:16" x14ac:dyDescent="0.25">
      <c r="A17" s="1" t="s">
        <v>21</v>
      </c>
      <c r="B17" s="6">
        <v>0.90590000000000004</v>
      </c>
      <c r="C17" s="6"/>
      <c r="E17" s="1" t="s">
        <v>21</v>
      </c>
      <c r="F17" s="6">
        <v>0.93269999999999997</v>
      </c>
      <c r="I17" s="1" t="s">
        <v>21</v>
      </c>
      <c r="J17" s="13"/>
      <c r="K17" s="7" t="s">
        <v>16</v>
      </c>
      <c r="M17" s="1" t="s">
        <v>21</v>
      </c>
      <c r="N17" s="13">
        <v>0.90180000000000005</v>
      </c>
      <c r="O17" s="7" t="s">
        <v>16</v>
      </c>
    </row>
    <row r="18" spans="1:16" x14ac:dyDescent="0.25">
      <c r="A18" s="1" t="s">
        <v>22</v>
      </c>
      <c r="B18">
        <v>209</v>
      </c>
      <c r="E18" s="1" t="s">
        <v>22</v>
      </c>
      <c r="F18">
        <v>779</v>
      </c>
      <c r="I18" s="1" t="s">
        <v>22</v>
      </c>
      <c r="J18" s="1"/>
      <c r="K18" s="8" t="s">
        <v>16</v>
      </c>
      <c r="M18" s="1" t="s">
        <v>22</v>
      </c>
      <c r="N18" s="1">
        <v>755</v>
      </c>
      <c r="O18" s="8" t="s">
        <v>16</v>
      </c>
    </row>
    <row r="20" spans="1:16" ht="20.25" customHeight="1" thickBot="1" x14ac:dyDescent="0.35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6" ht="16.5" customHeight="1" thickTop="1" thickBot="1" x14ac:dyDescent="0.3">
      <c r="A21" s="9" t="s">
        <v>1</v>
      </c>
      <c r="B21" s="10" t="s">
        <v>36</v>
      </c>
      <c r="C21" s="11" t="s">
        <v>3</v>
      </c>
      <c r="D21" s="9"/>
      <c r="E21" s="15" t="s">
        <v>4</v>
      </c>
      <c r="F21" s="10" t="s">
        <v>37</v>
      </c>
      <c r="G21" s="11" t="s">
        <v>3</v>
      </c>
      <c r="H21" s="11"/>
      <c r="I21" s="11" t="s">
        <v>25</v>
      </c>
      <c r="J21" s="10" t="s">
        <v>26</v>
      </c>
      <c r="K21" s="11" t="s">
        <v>6</v>
      </c>
      <c r="L21" s="11"/>
      <c r="M21" s="11" t="s">
        <v>27</v>
      </c>
      <c r="N21" s="10" t="s">
        <v>26</v>
      </c>
      <c r="O21" s="11" t="s">
        <v>6</v>
      </c>
    </row>
    <row r="22" spans="1:16" x14ac:dyDescent="0.25">
      <c r="A22" s="1" t="s">
        <v>13</v>
      </c>
      <c r="B22">
        <v>1289.3</v>
      </c>
      <c r="C22" s="2">
        <f>(B22-B30)/B30</f>
        <v>-3.1264322906883357E-2</v>
      </c>
      <c r="E22" s="1" t="s">
        <v>13</v>
      </c>
      <c r="F22">
        <v>3788.36</v>
      </c>
      <c r="G22" s="2">
        <f>(F22-F30)/F30</f>
        <v>1.167265298492517E-2</v>
      </c>
      <c r="H22" s="2"/>
      <c r="I22" s="1" t="s">
        <v>13</v>
      </c>
      <c r="J22" s="16">
        <v>110.57</v>
      </c>
      <c r="K22" s="2" t="e">
        <f>(J22-J30)/J30</f>
        <v>#DIV/0!</v>
      </c>
      <c r="L22" s="2"/>
      <c r="M22" s="1" t="s">
        <v>13</v>
      </c>
      <c r="N22" s="16">
        <v>3996.71</v>
      </c>
      <c r="O22" s="2">
        <f>(N22-N30)/N30</f>
        <v>2.9554505690395111E-2</v>
      </c>
      <c r="P22" s="4"/>
    </row>
    <row r="23" spans="1:16" x14ac:dyDescent="0.25">
      <c r="A23" s="1" t="s">
        <v>14</v>
      </c>
      <c r="B23">
        <v>0</v>
      </c>
      <c r="C23" s="4">
        <f>B22-B30</f>
        <v>-41.610000000000127</v>
      </c>
      <c r="E23" s="1" t="s">
        <v>14</v>
      </c>
      <c r="F23">
        <v>0</v>
      </c>
      <c r="G23" s="4">
        <f>F22-F30</f>
        <v>43.710000000000036</v>
      </c>
      <c r="H23" s="4"/>
      <c r="I23" s="1" t="s">
        <v>14</v>
      </c>
      <c r="J23" s="16">
        <v>5.23</v>
      </c>
      <c r="K23" s="4">
        <f>J22-J30</f>
        <v>110.57</v>
      </c>
      <c r="L23" s="4"/>
      <c r="M23" s="1" t="s">
        <v>14</v>
      </c>
      <c r="N23" s="16">
        <v>277.95</v>
      </c>
      <c r="O23" s="4">
        <f>N22-N30</f>
        <v>114.73000000000002</v>
      </c>
      <c r="P23" t="s">
        <v>16</v>
      </c>
    </row>
    <row r="24" spans="1:16" x14ac:dyDescent="0.25">
      <c r="A24" s="1" t="s">
        <v>18</v>
      </c>
      <c r="B24">
        <v>0</v>
      </c>
      <c r="E24" s="1" t="s">
        <v>18</v>
      </c>
      <c r="F24">
        <v>0</v>
      </c>
      <c r="I24" s="1" t="s">
        <v>18</v>
      </c>
      <c r="J24" s="16">
        <v>649.08000000000004</v>
      </c>
      <c r="M24" s="1" t="s">
        <v>18</v>
      </c>
      <c r="N24" s="16">
        <v>445.49</v>
      </c>
    </row>
    <row r="25" spans="1:16" x14ac:dyDescent="0.25">
      <c r="A25" s="1" t="s">
        <v>20</v>
      </c>
      <c r="B25">
        <v>0</v>
      </c>
      <c r="E25" s="1" t="s">
        <v>20</v>
      </c>
      <c r="F25">
        <v>0</v>
      </c>
      <c r="I25" s="1" t="s">
        <v>20</v>
      </c>
      <c r="J25" s="16">
        <v>21.13</v>
      </c>
      <c r="M25" s="1" t="s">
        <v>20</v>
      </c>
      <c r="N25" s="16">
        <v>14.38</v>
      </c>
    </row>
    <row r="26" spans="1:16" x14ac:dyDescent="0.25">
      <c r="A26" s="1" t="s">
        <v>21</v>
      </c>
      <c r="B26" s="6">
        <v>0</v>
      </c>
      <c r="C26" s="6"/>
      <c r="E26" s="1" t="s">
        <v>21</v>
      </c>
      <c r="F26" s="6">
        <v>0</v>
      </c>
      <c r="I26" s="1" t="s">
        <v>21</v>
      </c>
      <c r="J26" s="7">
        <v>0.93130000000000002</v>
      </c>
      <c r="M26" s="1" t="s">
        <v>21</v>
      </c>
      <c r="N26" s="7">
        <v>0.88200000000000001</v>
      </c>
    </row>
    <row r="27" spans="1:16" x14ac:dyDescent="0.25">
      <c r="A27" s="1" t="s">
        <v>22</v>
      </c>
      <c r="B27">
        <v>439</v>
      </c>
      <c r="E27" s="1" t="s">
        <v>22</v>
      </c>
      <c r="F27">
        <v>1113</v>
      </c>
      <c r="I27" s="1" t="s">
        <v>22</v>
      </c>
      <c r="J27" s="16">
        <v>26</v>
      </c>
      <c r="M27" s="1" t="s">
        <v>22</v>
      </c>
      <c r="N27" s="16">
        <v>1016</v>
      </c>
    </row>
    <row r="29" spans="1:16" ht="15.75" customHeight="1" thickBot="1" x14ac:dyDescent="0.3">
      <c r="A29" s="9" t="s">
        <v>23</v>
      </c>
      <c r="B29" s="10" t="s">
        <v>36</v>
      </c>
      <c r="C29" s="11"/>
      <c r="D29" s="9"/>
      <c r="E29" s="9" t="s">
        <v>24</v>
      </c>
      <c r="F29" s="10" t="s">
        <v>37</v>
      </c>
      <c r="G29" s="11"/>
      <c r="H29" s="11"/>
      <c r="I29" s="11" t="s">
        <v>34</v>
      </c>
      <c r="J29" s="10" t="s">
        <v>26</v>
      </c>
      <c r="K29" s="11"/>
      <c r="L29" s="11"/>
      <c r="M29" s="11" t="s">
        <v>35</v>
      </c>
      <c r="N29" s="10" t="s">
        <v>26</v>
      </c>
      <c r="O29" s="11"/>
    </row>
    <row r="30" spans="1:16" x14ac:dyDescent="0.25">
      <c r="A30" s="1" t="s">
        <v>13</v>
      </c>
      <c r="B30">
        <v>1330.91</v>
      </c>
      <c r="C30" s="14"/>
      <c r="E30" s="1" t="s">
        <v>13</v>
      </c>
      <c r="F30">
        <v>3744.65</v>
      </c>
      <c r="G30" s="2"/>
      <c r="H30" s="2"/>
      <c r="I30" s="1" t="s">
        <v>13</v>
      </c>
      <c r="J30" s="3"/>
      <c r="K30" s="2"/>
      <c r="L30" s="2"/>
      <c r="M30" s="1" t="s">
        <v>13</v>
      </c>
      <c r="N30" s="16">
        <v>3881.98</v>
      </c>
      <c r="O30" s="2"/>
    </row>
    <row r="31" spans="1:16" x14ac:dyDescent="0.25">
      <c r="A31" s="1" t="s">
        <v>14</v>
      </c>
      <c r="B31">
        <v>82.71</v>
      </c>
      <c r="C31" s="4"/>
      <c r="E31" s="1" t="s">
        <v>14</v>
      </c>
      <c r="F31">
        <v>273.58999999999997</v>
      </c>
      <c r="G31" s="4"/>
      <c r="H31" s="4"/>
      <c r="I31" s="1" t="s">
        <v>14</v>
      </c>
      <c r="J31" s="3"/>
      <c r="K31" s="4"/>
      <c r="L31" s="4"/>
      <c r="M31" s="1" t="s">
        <v>14</v>
      </c>
      <c r="N31" s="16">
        <v>289.83999999999997</v>
      </c>
      <c r="O31" s="4"/>
    </row>
    <row r="32" spans="1:16" x14ac:dyDescent="0.25">
      <c r="A32" s="1" t="s">
        <v>18</v>
      </c>
      <c r="B32">
        <v>493.77</v>
      </c>
      <c r="E32" s="1" t="s">
        <v>18</v>
      </c>
      <c r="F32">
        <v>426.92</v>
      </c>
      <c r="I32" s="1" t="s">
        <v>18</v>
      </c>
      <c r="J32" s="3"/>
      <c r="M32" s="1" t="s">
        <v>18</v>
      </c>
      <c r="N32" s="16">
        <v>413.61</v>
      </c>
    </row>
    <row r="33" spans="1:14" x14ac:dyDescent="0.25">
      <c r="A33" s="1" t="s">
        <v>20</v>
      </c>
      <c r="B33">
        <v>16.09</v>
      </c>
      <c r="E33" s="1" t="s">
        <v>20</v>
      </c>
      <c r="F33">
        <v>13.69</v>
      </c>
      <c r="I33" s="1" t="s">
        <v>20</v>
      </c>
      <c r="J33" s="3"/>
      <c r="M33" s="1" t="s">
        <v>20</v>
      </c>
      <c r="N33" s="16">
        <v>13.39</v>
      </c>
    </row>
    <row r="34" spans="1:14" x14ac:dyDescent="0.25">
      <c r="A34" s="1" t="s">
        <v>21</v>
      </c>
      <c r="B34" s="6">
        <v>0.81269999999999998</v>
      </c>
      <c r="C34" s="6"/>
      <c r="E34" s="1" t="s">
        <v>21</v>
      </c>
      <c r="F34" s="6">
        <v>0.83740000000000003</v>
      </c>
      <c r="I34" s="1" t="s">
        <v>21</v>
      </c>
      <c r="J34" s="7"/>
      <c r="M34" s="1" t="s">
        <v>21</v>
      </c>
      <c r="N34" s="7">
        <v>0.80200000000000005</v>
      </c>
    </row>
    <row r="35" spans="1:14" x14ac:dyDescent="0.25">
      <c r="A35" s="1" t="s">
        <v>22</v>
      </c>
      <c r="B35">
        <v>362</v>
      </c>
      <c r="E35" s="1" t="s">
        <v>22</v>
      </c>
      <c r="F35">
        <v>1035</v>
      </c>
      <c r="I35" s="1" t="s">
        <v>22</v>
      </c>
      <c r="J35" s="8"/>
      <c r="M35" s="1" t="s">
        <v>22</v>
      </c>
      <c r="N35" s="16">
        <v>1050</v>
      </c>
    </row>
  </sheetData>
  <mergeCells count="2">
    <mergeCell ref="A1:O1"/>
    <mergeCell ref="A20:O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26" customWidth="1"/>
    <col min="3" max="4" width="9" customWidth="1"/>
    <col min="5" max="5" width="12" customWidth="1"/>
    <col min="6" max="6" width="10" customWidth="1"/>
    <col min="7" max="7" width="9" customWidth="1"/>
    <col min="8" max="8" width="11.42578125" customWidth="1"/>
    <col min="9" max="9" width="11" customWidth="1"/>
    <col min="10" max="10" width="10" customWidth="1"/>
    <col min="11" max="11" width="9" customWidth="1"/>
    <col min="12" max="12" width="12" customWidth="1"/>
    <col min="13" max="13" width="10" customWidth="1"/>
    <col min="14" max="14" width="12" customWidth="1"/>
    <col min="15" max="15" width="19.42578125" bestFit="1" customWidth="1"/>
    <col min="16" max="20" width="12" customWidth="1"/>
    <col min="21" max="21" width="8" customWidth="1"/>
    <col min="22" max="24" width="10" customWidth="1"/>
    <col min="25" max="25" width="12" customWidth="1"/>
    <col min="26" max="26" width="12.42578125" bestFit="1" customWidth="1"/>
    <col min="27" max="27" width="11.85546875" bestFit="1" customWidth="1"/>
    <col min="28" max="28" width="12" customWidth="1"/>
    <col min="29" max="29" width="60" customWidth="1"/>
  </cols>
  <sheetData>
    <row r="1" spans="1:29" x14ac:dyDescent="0.25">
      <c r="A1" s="24" t="s">
        <v>38</v>
      </c>
      <c r="B1" s="24" t="s">
        <v>39</v>
      </c>
      <c r="C1" s="24" t="s">
        <v>40</v>
      </c>
      <c r="D1" s="24" t="s">
        <v>41</v>
      </c>
      <c r="E1" s="24" t="s">
        <v>42</v>
      </c>
      <c r="F1" s="24" t="s">
        <v>13</v>
      </c>
      <c r="G1" s="24" t="s">
        <v>14</v>
      </c>
      <c r="H1" s="24" t="s">
        <v>43</v>
      </c>
      <c r="I1" s="24" t="s">
        <v>18</v>
      </c>
      <c r="J1" s="24" t="s">
        <v>20</v>
      </c>
      <c r="K1" s="24" t="s">
        <v>21</v>
      </c>
      <c r="L1" s="24" t="s">
        <v>22</v>
      </c>
      <c r="M1" s="24" t="s">
        <v>44</v>
      </c>
      <c r="N1" s="24" t="s">
        <v>45</v>
      </c>
      <c r="O1" s="24" t="s">
        <v>46</v>
      </c>
      <c r="P1" s="24" t="s">
        <v>47</v>
      </c>
      <c r="Q1" s="24" t="s">
        <v>48</v>
      </c>
      <c r="R1" s="24" t="s">
        <v>49</v>
      </c>
      <c r="S1" s="24" t="s">
        <v>50</v>
      </c>
      <c r="T1" s="24" t="s">
        <v>51</v>
      </c>
      <c r="U1" s="24" t="s">
        <v>52</v>
      </c>
      <c r="V1" s="24" t="s">
        <v>53</v>
      </c>
      <c r="W1" s="24" t="s">
        <v>54</v>
      </c>
      <c r="X1" s="24" t="s">
        <v>55</v>
      </c>
      <c r="Y1" s="24" t="s">
        <v>56</v>
      </c>
      <c r="Z1" s="24" t="s">
        <v>57</v>
      </c>
      <c r="AA1" s="24" t="s">
        <v>58</v>
      </c>
      <c r="AB1" s="24" t="s">
        <v>59</v>
      </c>
      <c r="AC1" s="24" t="s">
        <v>60</v>
      </c>
    </row>
    <row r="2" spans="1:29" x14ac:dyDescent="0.25">
      <c r="A2" t="s">
        <v>105</v>
      </c>
      <c r="B2" t="s">
        <v>106</v>
      </c>
      <c r="C2" t="s">
        <v>63</v>
      </c>
      <c r="D2" t="s">
        <v>4</v>
      </c>
      <c r="E2" t="s">
        <v>107</v>
      </c>
      <c r="F2">
        <v>5190.8500000000004</v>
      </c>
      <c r="G2">
        <v>282.14</v>
      </c>
      <c r="H2">
        <v>155725.5</v>
      </c>
      <c r="I2">
        <v>551.95000000000005</v>
      </c>
      <c r="J2">
        <v>18.399999999999999</v>
      </c>
      <c r="K2" s="6">
        <v>0.90190000000000003</v>
      </c>
      <c r="L2">
        <v>1215</v>
      </c>
      <c r="M2">
        <v>1540</v>
      </c>
      <c r="N2">
        <v>1464</v>
      </c>
      <c r="O2">
        <v>201324.88</v>
      </c>
      <c r="P2">
        <v>713.57</v>
      </c>
      <c r="Q2">
        <v>100</v>
      </c>
      <c r="R2">
        <v>3</v>
      </c>
      <c r="S2">
        <v>64</v>
      </c>
      <c r="T2">
        <v>196.31</v>
      </c>
      <c r="U2">
        <v>17.5</v>
      </c>
      <c r="V2">
        <v>281.89</v>
      </c>
      <c r="W2">
        <v>798.02</v>
      </c>
      <c r="X2">
        <v>0.44</v>
      </c>
      <c r="Y2">
        <v>15.59</v>
      </c>
      <c r="Z2">
        <v>33444</v>
      </c>
      <c r="AA2">
        <v>37081</v>
      </c>
      <c r="AB2">
        <v>4108.6571000000004</v>
      </c>
      <c r="AC2" t="s">
        <v>108</v>
      </c>
    </row>
    <row r="3" spans="1:29" x14ac:dyDescent="0.25">
      <c r="A3" t="s">
        <v>105</v>
      </c>
      <c r="B3" t="s">
        <v>109</v>
      </c>
      <c r="C3" t="s">
        <v>63</v>
      </c>
      <c r="D3" t="s">
        <v>4</v>
      </c>
      <c r="E3" t="s">
        <v>107</v>
      </c>
      <c r="F3">
        <v>4104.16</v>
      </c>
      <c r="G3">
        <v>282.14</v>
      </c>
      <c r="H3">
        <v>123124.8</v>
      </c>
      <c r="I3">
        <v>436.4</v>
      </c>
      <c r="J3">
        <v>14.55</v>
      </c>
      <c r="K3" s="6">
        <v>0.90190000000000003</v>
      </c>
      <c r="L3">
        <v>1215</v>
      </c>
      <c r="M3">
        <v>1540</v>
      </c>
      <c r="N3">
        <v>1087</v>
      </c>
      <c r="O3">
        <v>201324.88</v>
      </c>
      <c r="P3">
        <v>713.57</v>
      </c>
      <c r="Q3">
        <v>100</v>
      </c>
      <c r="R3">
        <v>154</v>
      </c>
      <c r="S3">
        <v>64</v>
      </c>
      <c r="T3">
        <v>186.54</v>
      </c>
      <c r="U3">
        <v>17.5</v>
      </c>
      <c r="V3">
        <v>281.89</v>
      </c>
      <c r="W3">
        <v>407.19</v>
      </c>
      <c r="X3">
        <v>0.44</v>
      </c>
      <c r="Y3">
        <v>13.12</v>
      </c>
      <c r="Z3">
        <v>33444</v>
      </c>
      <c r="AA3">
        <v>37081</v>
      </c>
      <c r="AB3">
        <v>4108.6571000000004</v>
      </c>
      <c r="AC3" t="s">
        <v>110</v>
      </c>
    </row>
    <row r="4" spans="1:29" x14ac:dyDescent="0.25">
      <c r="A4" t="s">
        <v>105</v>
      </c>
      <c r="B4" t="s">
        <v>106</v>
      </c>
      <c r="C4" t="s">
        <v>63</v>
      </c>
      <c r="D4" t="s">
        <v>1</v>
      </c>
      <c r="E4" t="s">
        <v>111</v>
      </c>
      <c r="F4">
        <v>1302.33</v>
      </c>
      <c r="G4">
        <v>80.25</v>
      </c>
      <c r="H4">
        <v>39069.9</v>
      </c>
      <c r="I4">
        <v>486.87</v>
      </c>
      <c r="J4">
        <v>16.23</v>
      </c>
      <c r="K4" s="6">
        <v>0.80459999999999998</v>
      </c>
      <c r="L4">
        <v>370</v>
      </c>
      <c r="M4">
        <v>502</v>
      </c>
      <c r="N4">
        <v>447</v>
      </c>
      <c r="O4">
        <v>49137.46</v>
      </c>
      <c r="P4">
        <v>612.33000000000004</v>
      </c>
      <c r="Q4">
        <v>49</v>
      </c>
      <c r="R4">
        <v>2</v>
      </c>
      <c r="S4">
        <v>0</v>
      </c>
      <c r="T4">
        <v>0</v>
      </c>
      <c r="U4">
        <v>17.5</v>
      </c>
      <c r="V4">
        <v>80.17</v>
      </c>
      <c r="W4">
        <v>9.2100000000000009</v>
      </c>
      <c r="X4">
        <v>0.1</v>
      </c>
      <c r="Y4">
        <v>16.13</v>
      </c>
      <c r="Z4">
        <v>11469</v>
      </c>
      <c r="AA4">
        <v>14255</v>
      </c>
      <c r="AB4">
        <v>1298.463</v>
      </c>
      <c r="AC4" t="s">
        <v>108</v>
      </c>
    </row>
    <row r="5" spans="1:29" x14ac:dyDescent="0.25">
      <c r="A5" t="s">
        <v>105</v>
      </c>
      <c r="B5" t="s">
        <v>109</v>
      </c>
      <c r="C5" t="s">
        <v>63</v>
      </c>
      <c r="D5" t="s">
        <v>1</v>
      </c>
      <c r="E5" t="s">
        <v>111</v>
      </c>
      <c r="F5">
        <v>1296.72</v>
      </c>
      <c r="G5">
        <v>80.25</v>
      </c>
      <c r="H5">
        <v>38901.599999999999</v>
      </c>
      <c r="I5">
        <v>484.77</v>
      </c>
      <c r="J5">
        <v>16.16</v>
      </c>
      <c r="K5" s="6">
        <v>0.80459999999999998</v>
      </c>
      <c r="L5">
        <v>370</v>
      </c>
      <c r="M5">
        <v>502</v>
      </c>
      <c r="N5">
        <v>438</v>
      </c>
      <c r="O5">
        <v>49137.46</v>
      </c>
      <c r="P5">
        <v>612.33000000000004</v>
      </c>
      <c r="Q5">
        <v>49</v>
      </c>
      <c r="R5">
        <v>5</v>
      </c>
      <c r="S5">
        <v>0</v>
      </c>
      <c r="T5">
        <v>0</v>
      </c>
      <c r="U5">
        <v>17.5</v>
      </c>
      <c r="V5">
        <v>80.17</v>
      </c>
      <c r="W5">
        <v>8.84</v>
      </c>
      <c r="X5">
        <v>0.1</v>
      </c>
      <c r="Y5">
        <v>16.07</v>
      </c>
      <c r="Z5">
        <v>11469</v>
      </c>
      <c r="AA5">
        <v>14255</v>
      </c>
      <c r="AB5">
        <v>1298.463</v>
      </c>
      <c r="AC5" t="s">
        <v>110</v>
      </c>
    </row>
    <row r="6" spans="1:29" x14ac:dyDescent="0.25">
      <c r="A6" t="s">
        <v>105</v>
      </c>
      <c r="B6" t="s">
        <v>106</v>
      </c>
      <c r="C6" t="s">
        <v>65</v>
      </c>
      <c r="D6" t="s">
        <v>4</v>
      </c>
      <c r="E6" t="s">
        <v>107</v>
      </c>
      <c r="F6">
        <v>3141.09</v>
      </c>
      <c r="G6">
        <v>196.06</v>
      </c>
      <c r="H6">
        <v>94232.7</v>
      </c>
      <c r="I6">
        <v>480.64</v>
      </c>
      <c r="J6">
        <v>16.02</v>
      </c>
      <c r="K6" s="6">
        <v>0.84960000000000002</v>
      </c>
      <c r="L6">
        <v>782</v>
      </c>
      <c r="M6">
        <v>1056</v>
      </c>
      <c r="N6">
        <v>1024</v>
      </c>
      <c r="O6">
        <v>108604.61</v>
      </c>
      <c r="P6">
        <v>553.95000000000005</v>
      </c>
      <c r="Q6">
        <v>33</v>
      </c>
      <c r="R6">
        <v>1</v>
      </c>
      <c r="S6">
        <v>48</v>
      </c>
      <c r="T6">
        <v>128.79</v>
      </c>
      <c r="U6">
        <v>17.5</v>
      </c>
      <c r="V6">
        <v>196.21</v>
      </c>
      <c r="W6">
        <v>17.989999999999998</v>
      </c>
      <c r="X6">
        <v>1.2</v>
      </c>
      <c r="Y6">
        <v>16.03</v>
      </c>
      <c r="Z6">
        <v>22739</v>
      </c>
      <c r="AA6">
        <v>26766</v>
      </c>
      <c r="AB6">
        <v>3079.9204</v>
      </c>
      <c r="AC6" t="s">
        <v>108</v>
      </c>
    </row>
    <row r="7" spans="1:29" x14ac:dyDescent="0.25">
      <c r="A7" t="s">
        <v>105</v>
      </c>
      <c r="B7" t="s">
        <v>109</v>
      </c>
      <c r="C7" t="s">
        <v>65</v>
      </c>
      <c r="D7" t="s">
        <v>4</v>
      </c>
      <c r="E7" t="s">
        <v>107</v>
      </c>
      <c r="F7">
        <v>3075.88</v>
      </c>
      <c r="G7">
        <v>196.06</v>
      </c>
      <c r="H7">
        <v>92276.4</v>
      </c>
      <c r="I7">
        <v>470.66</v>
      </c>
      <c r="J7">
        <v>15.69</v>
      </c>
      <c r="K7" s="6">
        <v>0.84960000000000002</v>
      </c>
      <c r="L7">
        <v>782</v>
      </c>
      <c r="M7">
        <v>1056</v>
      </c>
      <c r="N7">
        <v>961</v>
      </c>
      <c r="O7">
        <v>108604.61</v>
      </c>
      <c r="P7">
        <v>553.95000000000005</v>
      </c>
      <c r="Q7">
        <v>33</v>
      </c>
      <c r="R7">
        <v>9</v>
      </c>
      <c r="S7">
        <v>48</v>
      </c>
      <c r="T7">
        <v>125.84</v>
      </c>
      <c r="U7">
        <v>17.5</v>
      </c>
      <c r="V7">
        <v>196.21</v>
      </c>
      <c r="W7">
        <v>17</v>
      </c>
      <c r="X7">
        <v>1.2</v>
      </c>
      <c r="Y7">
        <v>15.7</v>
      </c>
      <c r="Z7">
        <v>22739</v>
      </c>
      <c r="AA7">
        <v>26766</v>
      </c>
      <c r="AB7">
        <v>3079.9204</v>
      </c>
      <c r="AC7" t="s">
        <v>110</v>
      </c>
    </row>
    <row r="8" spans="1:29" x14ac:dyDescent="0.25">
      <c r="A8" t="s">
        <v>105</v>
      </c>
      <c r="B8" t="s">
        <v>106</v>
      </c>
      <c r="C8" t="s">
        <v>65</v>
      </c>
      <c r="D8" t="s">
        <v>1</v>
      </c>
      <c r="E8" t="s">
        <v>111</v>
      </c>
      <c r="F8">
        <v>879.89</v>
      </c>
      <c r="G8">
        <v>56.52</v>
      </c>
      <c r="H8">
        <v>26396.7</v>
      </c>
      <c r="I8">
        <v>467.05</v>
      </c>
      <c r="J8">
        <v>15.57</v>
      </c>
      <c r="K8" s="6">
        <v>0.82899999999999996</v>
      </c>
      <c r="L8">
        <v>292</v>
      </c>
      <c r="M8">
        <v>346</v>
      </c>
      <c r="N8">
        <v>323</v>
      </c>
      <c r="O8">
        <v>30704.34</v>
      </c>
      <c r="P8">
        <v>543.27</v>
      </c>
      <c r="Q8">
        <v>60</v>
      </c>
      <c r="R8">
        <v>2</v>
      </c>
      <c r="S8">
        <v>0</v>
      </c>
      <c r="T8">
        <v>0</v>
      </c>
      <c r="U8">
        <v>17.5</v>
      </c>
      <c r="V8">
        <v>56.58</v>
      </c>
      <c r="W8">
        <v>0.04</v>
      </c>
      <c r="X8">
        <v>0.56999999999999995</v>
      </c>
      <c r="Y8">
        <v>15.73</v>
      </c>
      <c r="Z8">
        <v>7270</v>
      </c>
      <c r="AA8">
        <v>8770</v>
      </c>
      <c r="AB8">
        <v>881.0317</v>
      </c>
      <c r="AC8" t="s">
        <v>108</v>
      </c>
    </row>
    <row r="9" spans="1:29" x14ac:dyDescent="0.25">
      <c r="A9" t="s">
        <v>105</v>
      </c>
      <c r="B9" t="s">
        <v>109</v>
      </c>
      <c r="C9" t="s">
        <v>65</v>
      </c>
      <c r="D9" t="s">
        <v>1</v>
      </c>
      <c r="E9" t="s">
        <v>111</v>
      </c>
      <c r="F9">
        <v>879.85</v>
      </c>
      <c r="G9">
        <v>56.52</v>
      </c>
      <c r="H9">
        <v>26395.5</v>
      </c>
      <c r="I9">
        <v>467.03</v>
      </c>
      <c r="J9">
        <v>15.57</v>
      </c>
      <c r="K9" s="6">
        <v>0.82899999999999996</v>
      </c>
      <c r="L9">
        <v>292</v>
      </c>
      <c r="M9">
        <v>346</v>
      </c>
      <c r="N9">
        <v>268</v>
      </c>
      <c r="O9">
        <v>30704.34</v>
      </c>
      <c r="P9">
        <v>543.27</v>
      </c>
      <c r="Q9">
        <v>60</v>
      </c>
      <c r="R9">
        <v>2</v>
      </c>
      <c r="S9">
        <v>0</v>
      </c>
      <c r="T9">
        <v>0</v>
      </c>
      <c r="U9">
        <v>17.5</v>
      </c>
      <c r="V9">
        <v>56.58</v>
      </c>
      <c r="W9">
        <v>0</v>
      </c>
      <c r="X9">
        <v>0.56999999999999995</v>
      </c>
      <c r="Y9">
        <v>15.73</v>
      </c>
      <c r="Z9">
        <v>7270</v>
      </c>
      <c r="AA9">
        <v>8770</v>
      </c>
      <c r="AB9">
        <v>881.0317</v>
      </c>
      <c r="AC9" t="s">
        <v>110</v>
      </c>
    </row>
    <row r="10" spans="1:29" x14ac:dyDescent="0.25">
      <c r="A10" t="s">
        <v>112</v>
      </c>
      <c r="B10" t="s">
        <v>113</v>
      </c>
      <c r="C10" t="s">
        <v>63</v>
      </c>
      <c r="D10" t="s">
        <v>24</v>
      </c>
      <c r="E10" t="s">
        <v>107</v>
      </c>
      <c r="F10">
        <v>4093.56</v>
      </c>
      <c r="G10">
        <v>274.95</v>
      </c>
      <c r="I10">
        <v>464.56</v>
      </c>
      <c r="J10">
        <v>14.89</v>
      </c>
      <c r="K10">
        <v>0.90510000000000002</v>
      </c>
      <c r="L10">
        <v>1028</v>
      </c>
    </row>
    <row r="11" spans="1:29" x14ac:dyDescent="0.25">
      <c r="A11" t="s">
        <v>112</v>
      </c>
      <c r="B11" t="s">
        <v>113</v>
      </c>
      <c r="C11" t="s">
        <v>63</v>
      </c>
      <c r="D11" t="s">
        <v>23</v>
      </c>
      <c r="E11" t="s">
        <v>111</v>
      </c>
      <c r="F11">
        <v>1332.18</v>
      </c>
      <c r="G11">
        <v>82.71</v>
      </c>
      <c r="I11">
        <v>493.7</v>
      </c>
      <c r="J11">
        <v>16.11</v>
      </c>
      <c r="K11">
        <v>0.81259999999999999</v>
      </c>
      <c r="L11">
        <v>362</v>
      </c>
    </row>
    <row r="12" spans="1:29" x14ac:dyDescent="0.25">
      <c r="A12" t="s">
        <v>112</v>
      </c>
      <c r="B12" t="s">
        <v>113</v>
      </c>
      <c r="C12" t="s">
        <v>65</v>
      </c>
      <c r="D12" t="s">
        <v>24</v>
      </c>
      <c r="E12" t="s">
        <v>107</v>
      </c>
      <c r="F12">
        <v>3140.12</v>
      </c>
      <c r="G12">
        <v>198.33</v>
      </c>
      <c r="I12">
        <v>489.95</v>
      </c>
      <c r="J12">
        <v>15.83</v>
      </c>
      <c r="K12">
        <v>0.93910000000000005</v>
      </c>
      <c r="L12">
        <v>798</v>
      </c>
    </row>
    <row r="13" spans="1:29" x14ac:dyDescent="0.25">
      <c r="A13" t="s">
        <v>112</v>
      </c>
      <c r="B13" t="s">
        <v>113</v>
      </c>
      <c r="C13" t="s">
        <v>65</v>
      </c>
      <c r="D13" t="s">
        <v>23</v>
      </c>
      <c r="E13" t="s">
        <v>111</v>
      </c>
      <c r="F13">
        <v>862.16</v>
      </c>
      <c r="G13">
        <v>51.5</v>
      </c>
      <c r="I13">
        <v>511.78</v>
      </c>
      <c r="J13">
        <v>16.739999999999998</v>
      </c>
      <c r="K13">
        <v>0.90590000000000004</v>
      </c>
      <c r="L13">
        <v>209</v>
      </c>
    </row>
    <row r="14" spans="1:29" x14ac:dyDescent="0.25">
      <c r="A14" t="s">
        <v>92</v>
      </c>
      <c r="B14" t="s">
        <v>93</v>
      </c>
      <c r="C14" t="s">
        <v>63</v>
      </c>
      <c r="D14" t="s">
        <v>4</v>
      </c>
      <c r="E14" t="s">
        <v>89</v>
      </c>
      <c r="F14" s="26">
        <v>4113.3100000000004</v>
      </c>
      <c r="G14" s="26">
        <v>281.87</v>
      </c>
      <c r="H14" s="26">
        <v>123399.3</v>
      </c>
      <c r="I14" s="26">
        <v>437.79</v>
      </c>
      <c r="J14" s="26">
        <v>14.59</v>
      </c>
      <c r="K14" s="6">
        <v>0.90310000000000001</v>
      </c>
      <c r="L14" s="26">
        <v>1215</v>
      </c>
      <c r="M14" s="26">
        <v>1540</v>
      </c>
      <c r="N14" s="26">
        <v>1086</v>
      </c>
      <c r="O14" s="26">
        <v>200846.12</v>
      </c>
      <c r="P14" s="26">
        <v>712.55</v>
      </c>
      <c r="Q14" s="26">
        <v>107</v>
      </c>
      <c r="R14" s="26">
        <v>155</v>
      </c>
      <c r="S14" s="26">
        <v>68</v>
      </c>
      <c r="T14" s="26">
        <v>194.25</v>
      </c>
      <c r="U14" s="26">
        <v>17.5</v>
      </c>
      <c r="V14" s="26">
        <v>281.63</v>
      </c>
      <c r="W14" s="26">
        <v>400.95</v>
      </c>
      <c r="X14" s="26">
        <v>0.44</v>
      </c>
      <c r="Y14" s="26">
        <v>13.19</v>
      </c>
      <c r="Z14" s="26">
        <v>33487</v>
      </c>
      <c r="AA14" s="26">
        <v>37081</v>
      </c>
      <c r="AB14" s="26">
        <v>4117.8113999999996</v>
      </c>
      <c r="AC14" t="s">
        <v>64</v>
      </c>
    </row>
    <row r="15" spans="1:29" x14ac:dyDescent="0.25">
      <c r="A15" t="s">
        <v>92</v>
      </c>
      <c r="B15" t="s">
        <v>93</v>
      </c>
      <c r="C15" t="s">
        <v>63</v>
      </c>
      <c r="D15" t="s">
        <v>1</v>
      </c>
      <c r="E15" t="s">
        <v>91</v>
      </c>
      <c r="F15" s="26">
        <v>1296.72</v>
      </c>
      <c r="G15" s="26">
        <v>80.25</v>
      </c>
      <c r="H15" s="26">
        <v>38901.599999999999</v>
      </c>
      <c r="I15" s="26">
        <v>484.77</v>
      </c>
      <c r="J15" s="26">
        <v>16.16</v>
      </c>
      <c r="K15" s="6">
        <v>0.80459999999999998</v>
      </c>
      <c r="L15" s="26">
        <v>370</v>
      </c>
      <c r="M15" s="26">
        <v>502</v>
      </c>
      <c r="N15" s="26">
        <v>438</v>
      </c>
      <c r="O15" s="26">
        <v>49137.46</v>
      </c>
      <c r="P15" s="26">
        <v>612.33000000000004</v>
      </c>
      <c r="Q15" s="26">
        <v>49</v>
      </c>
      <c r="R15" s="26">
        <v>5</v>
      </c>
      <c r="S15" s="26">
        <v>0</v>
      </c>
      <c r="T15" s="26">
        <v>0</v>
      </c>
      <c r="U15" s="26">
        <v>17.5</v>
      </c>
      <c r="V15" s="26">
        <v>80.17</v>
      </c>
      <c r="W15" s="26">
        <v>8.84</v>
      </c>
      <c r="X15" s="26">
        <v>0.1</v>
      </c>
      <c r="Y15" s="26">
        <v>16.07</v>
      </c>
      <c r="Z15" s="26">
        <v>11469</v>
      </c>
      <c r="AA15" s="26">
        <v>14255</v>
      </c>
      <c r="AB15" s="26">
        <v>1298.463</v>
      </c>
      <c r="AC15" t="s">
        <v>64</v>
      </c>
    </row>
    <row r="16" spans="1:29" x14ac:dyDescent="0.25">
      <c r="A16" t="s">
        <v>92</v>
      </c>
      <c r="B16" t="s">
        <v>93</v>
      </c>
      <c r="C16" t="s">
        <v>65</v>
      </c>
      <c r="D16" t="s">
        <v>4</v>
      </c>
      <c r="E16" t="s">
        <v>89</v>
      </c>
      <c r="F16" s="26">
        <v>3071.35</v>
      </c>
      <c r="G16" s="26">
        <v>194.73</v>
      </c>
      <c r="H16" s="26">
        <v>92140.5</v>
      </c>
      <c r="I16" s="26">
        <v>473.17</v>
      </c>
      <c r="J16" s="26">
        <v>15.77</v>
      </c>
      <c r="K16" s="6">
        <v>0.84709999999999996</v>
      </c>
      <c r="L16" s="26">
        <v>782</v>
      </c>
      <c r="M16" s="26">
        <v>1056</v>
      </c>
      <c r="N16" s="26">
        <v>961</v>
      </c>
      <c r="O16" s="26">
        <v>108435.01</v>
      </c>
      <c r="P16" s="26">
        <v>556.84</v>
      </c>
      <c r="Q16" s="26">
        <v>34</v>
      </c>
      <c r="R16" s="26">
        <v>9</v>
      </c>
      <c r="S16" s="26">
        <v>49</v>
      </c>
      <c r="T16" s="26">
        <v>119.79</v>
      </c>
      <c r="U16" s="26">
        <v>17.5</v>
      </c>
      <c r="V16" s="26">
        <v>194.89</v>
      </c>
      <c r="W16" s="26">
        <v>17.95</v>
      </c>
      <c r="X16" s="26">
        <v>0</v>
      </c>
      <c r="Y16" s="26">
        <v>15.68</v>
      </c>
      <c r="Z16" s="26">
        <v>22674</v>
      </c>
      <c r="AA16" s="26">
        <v>26766</v>
      </c>
      <c r="AB16" s="26">
        <v>3075.4290000000001</v>
      </c>
      <c r="AC16" t="s">
        <v>64</v>
      </c>
    </row>
    <row r="17" spans="1:29" x14ac:dyDescent="0.25">
      <c r="A17" t="s">
        <v>92</v>
      </c>
      <c r="B17" t="s">
        <v>93</v>
      </c>
      <c r="C17" t="s">
        <v>65</v>
      </c>
      <c r="D17" t="s">
        <v>1</v>
      </c>
      <c r="E17" t="s">
        <v>91</v>
      </c>
      <c r="F17" s="26">
        <v>879.85</v>
      </c>
      <c r="G17" s="26">
        <v>56.52</v>
      </c>
      <c r="H17" s="26">
        <v>26395.5</v>
      </c>
      <c r="I17" s="26">
        <v>467.03</v>
      </c>
      <c r="J17" s="26">
        <v>15.57</v>
      </c>
      <c r="K17" s="6">
        <v>0.82899999999999996</v>
      </c>
      <c r="L17" s="26">
        <v>292</v>
      </c>
      <c r="M17" s="26">
        <v>346</v>
      </c>
      <c r="N17" s="26">
        <v>268</v>
      </c>
      <c r="O17" s="26">
        <v>30704.34</v>
      </c>
      <c r="P17" s="26">
        <v>543.27</v>
      </c>
      <c r="Q17" s="26">
        <v>60</v>
      </c>
      <c r="R17" s="26">
        <v>2</v>
      </c>
      <c r="S17" s="26">
        <v>0</v>
      </c>
      <c r="T17" s="26">
        <v>0</v>
      </c>
      <c r="U17" s="26">
        <v>17.5</v>
      </c>
      <c r="V17" s="26">
        <v>56.58</v>
      </c>
      <c r="W17" s="26">
        <v>0</v>
      </c>
      <c r="X17" s="26">
        <v>0.56999999999999995</v>
      </c>
      <c r="Y17" s="26">
        <v>15.73</v>
      </c>
      <c r="Z17" s="26">
        <v>7270</v>
      </c>
      <c r="AA17" s="26">
        <v>8770</v>
      </c>
      <c r="AB17" s="26">
        <v>881.0317</v>
      </c>
      <c r="AC17" t="s">
        <v>64</v>
      </c>
    </row>
    <row r="18" spans="1:29" x14ac:dyDescent="0.25">
      <c r="A18" t="s">
        <v>87</v>
      </c>
      <c r="B18" t="s">
        <v>88</v>
      </c>
      <c r="C18" t="s">
        <v>63</v>
      </c>
      <c r="D18" t="s">
        <v>24</v>
      </c>
      <c r="E18" t="s">
        <v>89</v>
      </c>
      <c r="F18">
        <v>4106.24</v>
      </c>
      <c r="G18">
        <v>274.29000000000002</v>
      </c>
      <c r="I18">
        <v>467.39</v>
      </c>
      <c r="J18">
        <v>14.97</v>
      </c>
      <c r="K18" s="6">
        <v>0.90880000000000005</v>
      </c>
      <c r="L18">
        <v>1028</v>
      </c>
      <c r="AC18" t="s">
        <v>90</v>
      </c>
    </row>
    <row r="19" spans="1:29" x14ac:dyDescent="0.25">
      <c r="A19" t="s">
        <v>87</v>
      </c>
      <c r="B19" t="s">
        <v>88</v>
      </c>
      <c r="C19" t="s">
        <v>63</v>
      </c>
      <c r="D19" t="s">
        <v>23</v>
      </c>
      <c r="E19" t="s">
        <v>91</v>
      </c>
      <c r="F19">
        <v>1332.18</v>
      </c>
      <c r="G19">
        <v>82.71</v>
      </c>
      <c r="I19">
        <v>493.7</v>
      </c>
      <c r="J19">
        <v>16.11</v>
      </c>
      <c r="K19" s="6">
        <v>0.81259999999999999</v>
      </c>
      <c r="L19">
        <v>362</v>
      </c>
      <c r="AC19" t="s">
        <v>90</v>
      </c>
    </row>
    <row r="20" spans="1:29" x14ac:dyDescent="0.25">
      <c r="A20" t="s">
        <v>87</v>
      </c>
      <c r="B20" t="s">
        <v>88</v>
      </c>
      <c r="C20" t="s">
        <v>65</v>
      </c>
      <c r="D20" t="s">
        <v>24</v>
      </c>
      <c r="E20" t="s">
        <v>89</v>
      </c>
      <c r="F20">
        <v>3140.46</v>
      </c>
      <c r="G20">
        <v>197.12</v>
      </c>
      <c r="I20">
        <v>493.38</v>
      </c>
      <c r="J20">
        <v>15.93</v>
      </c>
      <c r="K20" s="6">
        <v>0.9405</v>
      </c>
      <c r="L20">
        <v>796</v>
      </c>
      <c r="AC20" t="s">
        <v>90</v>
      </c>
    </row>
    <row r="21" spans="1:29" x14ac:dyDescent="0.25">
      <c r="A21" t="s">
        <v>87</v>
      </c>
      <c r="B21" t="s">
        <v>88</v>
      </c>
      <c r="C21" t="s">
        <v>65</v>
      </c>
      <c r="D21" t="s">
        <v>23</v>
      </c>
      <c r="E21" t="s">
        <v>91</v>
      </c>
      <c r="F21">
        <v>861.83</v>
      </c>
      <c r="G21">
        <v>51.5</v>
      </c>
      <c r="I21">
        <v>511.78</v>
      </c>
      <c r="J21">
        <v>16.73</v>
      </c>
      <c r="K21" s="6">
        <v>0.90590000000000004</v>
      </c>
      <c r="L21">
        <v>209</v>
      </c>
      <c r="AC21" t="s">
        <v>90</v>
      </c>
    </row>
    <row r="22" spans="1:29" x14ac:dyDescent="0.25">
      <c r="A22" t="s">
        <v>82</v>
      </c>
      <c r="B22" t="s">
        <v>83</v>
      </c>
      <c r="C22" t="s">
        <v>63</v>
      </c>
      <c r="D22" t="s">
        <v>4</v>
      </c>
      <c r="E22" t="s">
        <v>80</v>
      </c>
      <c r="F22">
        <v>4079.65</v>
      </c>
      <c r="G22">
        <v>281.67</v>
      </c>
      <c r="H22">
        <v>122389.5</v>
      </c>
      <c r="I22">
        <v>434.51</v>
      </c>
      <c r="J22">
        <v>14.48</v>
      </c>
      <c r="K22" s="6">
        <v>0.87909999999999999</v>
      </c>
      <c r="L22">
        <v>1023</v>
      </c>
      <c r="M22">
        <v>1540</v>
      </c>
      <c r="N22">
        <v>1119</v>
      </c>
      <c r="O22">
        <v>196070.15</v>
      </c>
      <c r="P22">
        <v>696.09</v>
      </c>
      <c r="Q22">
        <v>119</v>
      </c>
      <c r="R22">
        <v>146</v>
      </c>
      <c r="S22">
        <v>79</v>
      </c>
      <c r="T22">
        <v>214.54</v>
      </c>
      <c r="U22">
        <v>17.5</v>
      </c>
      <c r="V22">
        <v>281.43</v>
      </c>
      <c r="W22">
        <v>350.69</v>
      </c>
      <c r="X22">
        <v>0.44</v>
      </c>
      <c r="Y22">
        <v>13.26</v>
      </c>
      <c r="Z22">
        <v>30558</v>
      </c>
      <c r="AA22">
        <v>34762</v>
      </c>
      <c r="AB22">
        <v>4084.16</v>
      </c>
      <c r="AC22" t="s">
        <v>64</v>
      </c>
    </row>
    <row r="23" spans="1:29" x14ac:dyDescent="0.25">
      <c r="A23" t="s">
        <v>82</v>
      </c>
      <c r="B23" t="s">
        <v>83</v>
      </c>
      <c r="C23" t="s">
        <v>63</v>
      </c>
      <c r="D23" t="s">
        <v>1</v>
      </c>
      <c r="E23" t="s">
        <v>79</v>
      </c>
      <c r="F23">
        <v>1296.72</v>
      </c>
      <c r="G23">
        <v>80.180000000000007</v>
      </c>
      <c r="H23">
        <v>38901.599999999999</v>
      </c>
      <c r="I23">
        <v>485.17</v>
      </c>
      <c r="J23">
        <v>16.170000000000002</v>
      </c>
      <c r="K23" s="6">
        <v>0.81110000000000004</v>
      </c>
      <c r="L23">
        <v>347</v>
      </c>
      <c r="M23">
        <v>502</v>
      </c>
      <c r="N23">
        <v>439</v>
      </c>
      <c r="O23">
        <v>49137.46</v>
      </c>
      <c r="P23">
        <v>612.83000000000004</v>
      </c>
      <c r="Q23">
        <v>49</v>
      </c>
      <c r="R23">
        <v>5</v>
      </c>
      <c r="S23">
        <v>0</v>
      </c>
      <c r="T23">
        <v>0</v>
      </c>
      <c r="U23">
        <v>17.5</v>
      </c>
      <c r="V23">
        <v>80.11</v>
      </c>
      <c r="W23">
        <v>8.84</v>
      </c>
      <c r="X23">
        <v>0.1</v>
      </c>
      <c r="Y23">
        <v>16.079999999999998</v>
      </c>
      <c r="Z23">
        <v>10983</v>
      </c>
      <c r="AA23">
        <v>13541</v>
      </c>
      <c r="AB23">
        <v>1298.463</v>
      </c>
      <c r="AC23" t="s">
        <v>64</v>
      </c>
    </row>
    <row r="24" spans="1:29" x14ac:dyDescent="0.25">
      <c r="A24" t="s">
        <v>82</v>
      </c>
      <c r="B24" t="s">
        <v>83</v>
      </c>
      <c r="C24" t="s">
        <v>65</v>
      </c>
      <c r="D24" t="s">
        <v>4</v>
      </c>
      <c r="E24" t="s">
        <v>80</v>
      </c>
      <c r="F24">
        <v>3070.51</v>
      </c>
      <c r="G24">
        <v>194.53</v>
      </c>
      <c r="H24">
        <v>92115.3</v>
      </c>
      <c r="I24">
        <v>473.52</v>
      </c>
      <c r="J24">
        <v>15.78</v>
      </c>
      <c r="K24" s="6">
        <v>0.85980000000000001</v>
      </c>
      <c r="L24">
        <v>726</v>
      </c>
      <c r="M24">
        <v>1053</v>
      </c>
      <c r="N24">
        <v>958</v>
      </c>
      <c r="O24">
        <v>108437.94</v>
      </c>
      <c r="P24">
        <v>557.42999999999995</v>
      </c>
      <c r="Q24">
        <v>35</v>
      </c>
      <c r="R24">
        <v>9</v>
      </c>
      <c r="S24">
        <v>47</v>
      </c>
      <c r="T24">
        <v>117.58</v>
      </c>
      <c r="U24">
        <v>17.5</v>
      </c>
      <c r="V24">
        <v>194.69</v>
      </c>
      <c r="W24">
        <v>16.989999999999998</v>
      </c>
      <c r="X24">
        <v>0</v>
      </c>
      <c r="Y24">
        <v>15.7</v>
      </c>
      <c r="Z24">
        <v>21812</v>
      </c>
      <c r="AA24">
        <v>25370</v>
      </c>
      <c r="AB24">
        <v>3074.5410000000002</v>
      </c>
      <c r="AC24" t="s">
        <v>64</v>
      </c>
    </row>
    <row r="25" spans="1:29" x14ac:dyDescent="0.25">
      <c r="A25" t="s">
        <v>82</v>
      </c>
      <c r="B25" t="s">
        <v>83</v>
      </c>
      <c r="C25" t="s">
        <v>65</v>
      </c>
      <c r="D25" t="s">
        <v>1</v>
      </c>
      <c r="E25" t="s">
        <v>79</v>
      </c>
      <c r="F25">
        <v>879.85</v>
      </c>
      <c r="G25">
        <v>56.52</v>
      </c>
      <c r="H25">
        <v>26395.5</v>
      </c>
      <c r="I25">
        <v>467.03</v>
      </c>
      <c r="J25">
        <v>15.57</v>
      </c>
      <c r="K25" s="6">
        <v>0.83109999999999995</v>
      </c>
      <c r="L25">
        <v>224</v>
      </c>
      <c r="M25">
        <v>346</v>
      </c>
      <c r="N25">
        <v>292</v>
      </c>
      <c r="O25">
        <v>30704.34</v>
      </c>
      <c r="P25">
        <v>543.27</v>
      </c>
      <c r="Q25">
        <v>60</v>
      </c>
      <c r="R25">
        <v>2</v>
      </c>
      <c r="S25">
        <v>0</v>
      </c>
      <c r="T25">
        <v>0</v>
      </c>
      <c r="U25">
        <v>17.5</v>
      </c>
      <c r="V25">
        <v>56.58</v>
      </c>
      <c r="W25">
        <v>0</v>
      </c>
      <c r="X25">
        <v>0.56999999999999995</v>
      </c>
      <c r="Y25">
        <v>15.73</v>
      </c>
      <c r="Z25">
        <v>7044</v>
      </c>
      <c r="AA25">
        <v>8476</v>
      </c>
      <c r="AB25">
        <v>881.0317</v>
      </c>
      <c r="AC25" t="s">
        <v>64</v>
      </c>
    </row>
    <row r="26" spans="1:29" x14ac:dyDescent="0.25">
      <c r="A26" t="s">
        <v>84</v>
      </c>
      <c r="B26" t="s">
        <v>85</v>
      </c>
      <c r="C26" t="s">
        <v>63</v>
      </c>
      <c r="D26" t="s">
        <v>24</v>
      </c>
      <c r="E26" t="s">
        <v>80</v>
      </c>
      <c r="F26">
        <v>4130.43</v>
      </c>
      <c r="G26">
        <v>274.33999999999997</v>
      </c>
      <c r="I26">
        <v>470.3</v>
      </c>
      <c r="J26">
        <v>15.06</v>
      </c>
      <c r="K26" s="6">
        <v>0.9153</v>
      </c>
      <c r="L26">
        <v>1028</v>
      </c>
      <c r="AC26" t="s">
        <v>86</v>
      </c>
    </row>
    <row r="27" spans="1:29" x14ac:dyDescent="0.25">
      <c r="A27" t="s">
        <v>84</v>
      </c>
      <c r="B27" t="s">
        <v>85</v>
      </c>
      <c r="C27" t="s">
        <v>63</v>
      </c>
      <c r="D27" t="s">
        <v>23</v>
      </c>
      <c r="E27" t="s">
        <v>79</v>
      </c>
      <c r="F27">
        <v>1332.07</v>
      </c>
      <c r="G27">
        <v>82.71</v>
      </c>
      <c r="I27">
        <v>493.7</v>
      </c>
      <c r="J27">
        <v>16.11</v>
      </c>
      <c r="K27" s="6">
        <v>0.81259999999999999</v>
      </c>
      <c r="L27">
        <v>362</v>
      </c>
      <c r="AC27" t="s">
        <v>86</v>
      </c>
    </row>
    <row r="28" spans="1:29" x14ac:dyDescent="0.25">
      <c r="A28" t="s">
        <v>84</v>
      </c>
      <c r="B28" t="s">
        <v>85</v>
      </c>
      <c r="C28" t="s">
        <v>65</v>
      </c>
      <c r="D28" t="s">
        <v>24</v>
      </c>
      <c r="E28" t="s">
        <v>80</v>
      </c>
      <c r="F28">
        <v>3131.29</v>
      </c>
      <c r="G28">
        <v>196.84</v>
      </c>
      <c r="I28">
        <v>493.04</v>
      </c>
      <c r="J28">
        <v>15.91</v>
      </c>
      <c r="K28" s="6">
        <v>0.94750000000000001</v>
      </c>
      <c r="L28">
        <v>785</v>
      </c>
      <c r="AC28" t="s">
        <v>86</v>
      </c>
    </row>
    <row r="29" spans="1:29" x14ac:dyDescent="0.25">
      <c r="A29" t="s">
        <v>84</v>
      </c>
      <c r="B29" t="s">
        <v>85</v>
      </c>
      <c r="C29" t="s">
        <v>65</v>
      </c>
      <c r="D29" t="s">
        <v>23</v>
      </c>
      <c r="E29" t="s">
        <v>79</v>
      </c>
      <c r="F29">
        <v>861.69</v>
      </c>
      <c r="G29">
        <v>51.5</v>
      </c>
      <c r="I29">
        <v>511.78</v>
      </c>
      <c r="J29">
        <v>16.73</v>
      </c>
      <c r="K29" s="6">
        <v>0.90590000000000004</v>
      </c>
      <c r="L29">
        <v>209</v>
      </c>
      <c r="AC29" t="s">
        <v>86</v>
      </c>
    </row>
    <row r="30" spans="1:29" x14ac:dyDescent="0.25">
      <c r="A30" t="s">
        <v>77</v>
      </c>
      <c r="B30" t="s">
        <v>78</v>
      </c>
      <c r="C30" t="s">
        <v>63</v>
      </c>
      <c r="D30" t="s">
        <v>4</v>
      </c>
      <c r="E30" t="s">
        <v>72</v>
      </c>
      <c r="F30">
        <v>4071.38</v>
      </c>
      <c r="G30">
        <v>281.45999999999998</v>
      </c>
      <c r="H30">
        <v>122141.4</v>
      </c>
      <c r="I30">
        <v>433.95</v>
      </c>
      <c r="J30">
        <v>14.47</v>
      </c>
      <c r="K30" s="6">
        <v>0.87829999999999997</v>
      </c>
      <c r="L30">
        <v>1022</v>
      </c>
      <c r="M30">
        <v>1540</v>
      </c>
      <c r="N30">
        <v>1120</v>
      </c>
      <c r="O30">
        <v>195000.14</v>
      </c>
      <c r="P30">
        <v>692.81</v>
      </c>
      <c r="Q30">
        <v>125</v>
      </c>
      <c r="R30">
        <v>144</v>
      </c>
      <c r="S30">
        <v>253</v>
      </c>
      <c r="T30">
        <v>932.43</v>
      </c>
      <c r="U30">
        <v>17.5</v>
      </c>
      <c r="V30">
        <v>281.22000000000003</v>
      </c>
      <c r="W30">
        <v>338.15</v>
      </c>
      <c r="X30">
        <v>0.44</v>
      </c>
      <c r="Y30">
        <v>13.28</v>
      </c>
      <c r="Z30">
        <v>30528</v>
      </c>
      <c r="AA30">
        <v>34757</v>
      </c>
      <c r="AB30">
        <v>4075.7770999999998</v>
      </c>
      <c r="AC30" t="s">
        <v>64</v>
      </c>
    </row>
    <row r="31" spans="1:29" x14ac:dyDescent="0.25">
      <c r="A31" t="s">
        <v>77</v>
      </c>
      <c r="B31" t="s">
        <v>78</v>
      </c>
      <c r="C31" t="s">
        <v>63</v>
      </c>
      <c r="D31" t="s">
        <v>1</v>
      </c>
      <c r="E31" t="s">
        <v>71</v>
      </c>
      <c r="F31">
        <v>1296.72</v>
      </c>
      <c r="G31">
        <v>80.180000000000007</v>
      </c>
      <c r="H31">
        <v>38901.599999999999</v>
      </c>
      <c r="I31">
        <v>485.17</v>
      </c>
      <c r="J31">
        <v>16.170000000000002</v>
      </c>
      <c r="K31" s="6">
        <v>0.81110000000000004</v>
      </c>
      <c r="L31">
        <v>347</v>
      </c>
      <c r="M31">
        <v>502</v>
      </c>
      <c r="N31">
        <v>439</v>
      </c>
      <c r="O31">
        <v>49137.46</v>
      </c>
      <c r="P31">
        <v>612.83000000000004</v>
      </c>
      <c r="Q31">
        <v>49</v>
      </c>
      <c r="R31">
        <v>5</v>
      </c>
      <c r="S31">
        <v>0</v>
      </c>
      <c r="T31">
        <v>0</v>
      </c>
      <c r="U31">
        <v>17.5</v>
      </c>
      <c r="V31">
        <v>80.11</v>
      </c>
      <c r="W31">
        <v>8.84</v>
      </c>
      <c r="X31">
        <v>0.1</v>
      </c>
      <c r="Y31">
        <v>16.079999999999998</v>
      </c>
      <c r="Z31">
        <v>10983</v>
      </c>
      <c r="AA31">
        <v>13541</v>
      </c>
      <c r="AB31">
        <v>1298.463</v>
      </c>
      <c r="AC31" t="s">
        <v>64</v>
      </c>
    </row>
    <row r="32" spans="1:29" x14ac:dyDescent="0.25">
      <c r="A32" t="s">
        <v>77</v>
      </c>
      <c r="B32" t="s">
        <v>78</v>
      </c>
      <c r="C32" t="s">
        <v>65</v>
      </c>
      <c r="D32" t="s">
        <v>4</v>
      </c>
      <c r="E32" t="s">
        <v>72</v>
      </c>
      <c r="F32">
        <v>3075.02</v>
      </c>
      <c r="G32">
        <v>194.6</v>
      </c>
      <c r="H32">
        <v>92250.6</v>
      </c>
      <c r="I32">
        <v>474.06</v>
      </c>
      <c r="J32">
        <v>15.8</v>
      </c>
      <c r="K32" s="6">
        <v>0.86129999999999995</v>
      </c>
      <c r="L32">
        <v>726</v>
      </c>
      <c r="M32">
        <v>1048</v>
      </c>
      <c r="N32">
        <v>961</v>
      </c>
      <c r="O32">
        <v>108537.54</v>
      </c>
      <c r="P32">
        <v>557.76</v>
      </c>
      <c r="Q32">
        <v>29</v>
      </c>
      <c r="R32">
        <v>9</v>
      </c>
      <c r="S32">
        <v>100</v>
      </c>
      <c r="T32">
        <v>204.13</v>
      </c>
      <c r="U32">
        <v>17.5</v>
      </c>
      <c r="V32">
        <v>194.75</v>
      </c>
      <c r="W32">
        <v>17.28</v>
      </c>
      <c r="X32">
        <v>0</v>
      </c>
      <c r="Y32">
        <v>15.71</v>
      </c>
      <c r="Z32">
        <v>21852</v>
      </c>
      <c r="AA32">
        <v>25370</v>
      </c>
      <c r="AB32">
        <v>3078.9992999999999</v>
      </c>
      <c r="AC32" t="s">
        <v>64</v>
      </c>
    </row>
    <row r="33" spans="1:29" x14ac:dyDescent="0.25">
      <c r="A33" t="s">
        <v>77</v>
      </c>
      <c r="B33" t="s">
        <v>78</v>
      </c>
      <c r="C33" t="s">
        <v>65</v>
      </c>
      <c r="D33" t="s">
        <v>1</v>
      </c>
      <c r="E33" t="s">
        <v>71</v>
      </c>
      <c r="F33">
        <v>879.85</v>
      </c>
      <c r="G33">
        <v>56.52</v>
      </c>
      <c r="H33">
        <v>26395.5</v>
      </c>
      <c r="I33">
        <v>467.03</v>
      </c>
      <c r="J33">
        <v>15.57</v>
      </c>
      <c r="K33" s="6">
        <v>0.83109999999999995</v>
      </c>
      <c r="L33">
        <v>224</v>
      </c>
      <c r="M33">
        <v>346</v>
      </c>
      <c r="N33">
        <v>292</v>
      </c>
      <c r="O33">
        <v>30704.34</v>
      </c>
      <c r="P33">
        <v>543.27</v>
      </c>
      <c r="Q33">
        <v>60</v>
      </c>
      <c r="R33">
        <v>2</v>
      </c>
      <c r="S33">
        <v>0</v>
      </c>
      <c r="T33">
        <v>0</v>
      </c>
      <c r="U33">
        <v>17.5</v>
      </c>
      <c r="V33">
        <v>56.58</v>
      </c>
      <c r="W33">
        <v>0</v>
      </c>
      <c r="X33">
        <v>0.56999999999999995</v>
      </c>
      <c r="Y33">
        <v>15.73</v>
      </c>
      <c r="Z33">
        <v>7044</v>
      </c>
      <c r="AA33">
        <v>8476</v>
      </c>
      <c r="AB33">
        <v>881.0317</v>
      </c>
      <c r="AC33" t="s">
        <v>64</v>
      </c>
    </row>
    <row r="34" spans="1:29" x14ac:dyDescent="0.25">
      <c r="A34" t="s">
        <v>74</v>
      </c>
      <c r="B34" t="s">
        <v>75</v>
      </c>
      <c r="C34" t="s">
        <v>63</v>
      </c>
      <c r="D34" t="s">
        <v>24</v>
      </c>
      <c r="E34" t="s">
        <v>72</v>
      </c>
      <c r="F34">
        <v>4101.51</v>
      </c>
      <c r="G34">
        <v>273.42</v>
      </c>
      <c r="I34">
        <v>468.74</v>
      </c>
      <c r="J34">
        <v>15</v>
      </c>
      <c r="K34" s="6">
        <v>0.90739999999999998</v>
      </c>
      <c r="L34">
        <v>1026</v>
      </c>
      <c r="AC34" t="s">
        <v>76</v>
      </c>
    </row>
    <row r="35" spans="1:29" x14ac:dyDescent="0.25">
      <c r="A35" t="s">
        <v>74</v>
      </c>
      <c r="B35" t="s">
        <v>75</v>
      </c>
      <c r="C35" t="s">
        <v>63</v>
      </c>
      <c r="D35" t="s">
        <v>23</v>
      </c>
      <c r="E35" t="s">
        <v>71</v>
      </c>
      <c r="F35">
        <v>1331.86</v>
      </c>
      <c r="G35">
        <v>82.71</v>
      </c>
      <c r="I35">
        <v>493.7</v>
      </c>
      <c r="J35">
        <v>16.100000000000001</v>
      </c>
      <c r="K35" s="6">
        <v>0.81259999999999999</v>
      </c>
      <c r="L35">
        <v>362</v>
      </c>
      <c r="AC35" t="s">
        <v>76</v>
      </c>
    </row>
    <row r="36" spans="1:29" x14ac:dyDescent="0.25">
      <c r="A36" t="s">
        <v>74</v>
      </c>
      <c r="B36" t="s">
        <v>75</v>
      </c>
      <c r="C36" t="s">
        <v>65</v>
      </c>
      <c r="D36" t="s">
        <v>24</v>
      </c>
      <c r="E36" t="s">
        <v>72</v>
      </c>
      <c r="F36">
        <v>3136.1</v>
      </c>
      <c r="G36">
        <v>196.12</v>
      </c>
      <c r="I36">
        <v>495.73</v>
      </c>
      <c r="J36">
        <v>15.99</v>
      </c>
      <c r="K36" s="6">
        <v>0.94969999999999999</v>
      </c>
      <c r="L36">
        <v>781</v>
      </c>
      <c r="AC36" t="s">
        <v>76</v>
      </c>
    </row>
    <row r="37" spans="1:29" x14ac:dyDescent="0.25">
      <c r="A37" t="s">
        <v>74</v>
      </c>
      <c r="B37" t="s">
        <v>75</v>
      </c>
      <c r="C37" t="s">
        <v>65</v>
      </c>
      <c r="D37" t="s">
        <v>23</v>
      </c>
      <c r="E37" t="s">
        <v>71</v>
      </c>
      <c r="F37">
        <v>861.31</v>
      </c>
      <c r="G37">
        <v>51.5</v>
      </c>
      <c r="I37">
        <v>511.78</v>
      </c>
      <c r="J37">
        <v>16.72</v>
      </c>
      <c r="K37" s="6">
        <v>0.90590000000000004</v>
      </c>
      <c r="L37">
        <v>209</v>
      </c>
      <c r="AC37" t="s">
        <v>76</v>
      </c>
    </row>
    <row r="38" spans="1:29" x14ac:dyDescent="0.25">
      <c r="A38" t="s">
        <v>66</v>
      </c>
      <c r="B38" t="s">
        <v>67</v>
      </c>
      <c r="C38" t="s">
        <v>63</v>
      </c>
      <c r="D38" t="s">
        <v>4</v>
      </c>
      <c r="E38" t="s">
        <v>5</v>
      </c>
      <c r="F38">
        <v>4089.92</v>
      </c>
      <c r="G38">
        <v>280.35000000000002</v>
      </c>
      <c r="H38">
        <v>122697.60000000001</v>
      </c>
      <c r="I38">
        <v>437.67</v>
      </c>
      <c r="J38">
        <v>14.59</v>
      </c>
      <c r="K38" s="6">
        <v>0.88519999999999999</v>
      </c>
      <c r="L38">
        <v>1023</v>
      </c>
      <c r="M38">
        <v>1539</v>
      </c>
      <c r="N38">
        <v>1118</v>
      </c>
      <c r="O38">
        <v>190419.75</v>
      </c>
      <c r="P38">
        <v>679.23</v>
      </c>
      <c r="Q38">
        <v>127</v>
      </c>
      <c r="R38">
        <v>144</v>
      </c>
      <c r="S38">
        <v>279</v>
      </c>
      <c r="T38">
        <v>952.62</v>
      </c>
      <c r="U38">
        <v>17.5</v>
      </c>
      <c r="V38">
        <v>280.12</v>
      </c>
      <c r="W38">
        <v>330.65</v>
      </c>
      <c r="X38">
        <v>0.3</v>
      </c>
      <c r="Y38">
        <v>13.42</v>
      </c>
      <c r="Z38">
        <v>30757</v>
      </c>
      <c r="AA38">
        <v>34744</v>
      </c>
      <c r="AB38">
        <v>4094.2914000000001</v>
      </c>
      <c r="AC38" t="s">
        <v>64</v>
      </c>
    </row>
    <row r="39" spans="1:29" x14ac:dyDescent="0.25">
      <c r="A39" t="s">
        <v>66</v>
      </c>
      <c r="B39" t="s">
        <v>67</v>
      </c>
      <c r="C39" t="s">
        <v>63</v>
      </c>
      <c r="D39" t="s">
        <v>1</v>
      </c>
      <c r="E39" t="s">
        <v>2</v>
      </c>
      <c r="F39">
        <v>1296.02</v>
      </c>
      <c r="G39">
        <v>80.180000000000007</v>
      </c>
      <c r="H39">
        <v>38880.6</v>
      </c>
      <c r="I39">
        <v>484.91</v>
      </c>
      <c r="J39">
        <v>16.16</v>
      </c>
      <c r="K39" s="6">
        <v>0.81059999999999999</v>
      </c>
      <c r="L39">
        <v>347</v>
      </c>
      <c r="M39">
        <v>502</v>
      </c>
      <c r="N39">
        <v>439</v>
      </c>
      <c r="O39">
        <v>49041.65</v>
      </c>
      <c r="P39">
        <v>611.64</v>
      </c>
      <c r="Q39">
        <v>50</v>
      </c>
      <c r="R39">
        <v>5</v>
      </c>
      <c r="S39">
        <v>0</v>
      </c>
      <c r="T39">
        <v>0</v>
      </c>
      <c r="U39">
        <v>17.5</v>
      </c>
      <c r="V39">
        <v>80.11</v>
      </c>
      <c r="W39">
        <v>8.14</v>
      </c>
      <c r="X39">
        <v>0.1</v>
      </c>
      <c r="Y39">
        <v>16.079999999999998</v>
      </c>
      <c r="Z39">
        <v>10976</v>
      </c>
      <c r="AA39">
        <v>13541</v>
      </c>
      <c r="AB39">
        <v>1297.7697000000001</v>
      </c>
      <c r="AC39" t="s">
        <v>64</v>
      </c>
    </row>
    <row r="40" spans="1:29" x14ac:dyDescent="0.25">
      <c r="A40" t="s">
        <v>66</v>
      </c>
      <c r="B40" t="s">
        <v>67</v>
      </c>
      <c r="C40" t="s">
        <v>65</v>
      </c>
      <c r="D40" t="s">
        <v>4</v>
      </c>
      <c r="E40" t="s">
        <v>5</v>
      </c>
      <c r="F40">
        <v>3109.67</v>
      </c>
      <c r="G40">
        <v>194.01</v>
      </c>
      <c r="H40">
        <v>93290.1</v>
      </c>
      <c r="I40">
        <v>480.85</v>
      </c>
      <c r="J40">
        <v>16.03</v>
      </c>
      <c r="K40" s="6">
        <v>0.87180000000000002</v>
      </c>
      <c r="L40">
        <v>726</v>
      </c>
      <c r="M40">
        <v>1048</v>
      </c>
      <c r="N40">
        <v>960</v>
      </c>
      <c r="O40">
        <v>109748.77</v>
      </c>
      <c r="P40">
        <v>565.67999999999995</v>
      </c>
      <c r="Q40">
        <v>27</v>
      </c>
      <c r="R40">
        <v>9</v>
      </c>
      <c r="S40">
        <v>100</v>
      </c>
      <c r="T40">
        <v>201.13</v>
      </c>
      <c r="U40">
        <v>17.5</v>
      </c>
      <c r="V40">
        <v>194.17</v>
      </c>
      <c r="W40">
        <v>16.36</v>
      </c>
      <c r="X40">
        <v>0</v>
      </c>
      <c r="Y40">
        <v>15.94</v>
      </c>
      <c r="Z40">
        <v>22117</v>
      </c>
      <c r="AA40">
        <v>25370</v>
      </c>
      <c r="AB40">
        <v>3113.7588999999998</v>
      </c>
      <c r="AC40" t="s">
        <v>64</v>
      </c>
    </row>
    <row r="41" spans="1:29" x14ac:dyDescent="0.25">
      <c r="A41" t="s">
        <v>66</v>
      </c>
      <c r="B41" t="s">
        <v>67</v>
      </c>
      <c r="C41" t="s">
        <v>65</v>
      </c>
      <c r="D41" t="s">
        <v>1</v>
      </c>
      <c r="E41" t="s">
        <v>2</v>
      </c>
      <c r="F41">
        <v>879.19</v>
      </c>
      <c r="G41">
        <v>56.52</v>
      </c>
      <c r="H41">
        <v>26375.7</v>
      </c>
      <c r="I41">
        <v>466.68</v>
      </c>
      <c r="J41">
        <v>15.56</v>
      </c>
      <c r="K41" s="6">
        <v>0.83109999999999995</v>
      </c>
      <c r="L41">
        <v>224</v>
      </c>
      <c r="M41">
        <v>346</v>
      </c>
      <c r="N41">
        <v>291</v>
      </c>
      <c r="O41">
        <v>30669.18</v>
      </c>
      <c r="P41">
        <v>542.65</v>
      </c>
      <c r="Q41">
        <v>61</v>
      </c>
      <c r="R41">
        <v>3</v>
      </c>
      <c r="S41">
        <v>0</v>
      </c>
      <c r="T41">
        <v>0</v>
      </c>
      <c r="U41">
        <v>17.5</v>
      </c>
      <c r="V41">
        <v>56.58</v>
      </c>
      <c r="W41">
        <v>0</v>
      </c>
      <c r="X41">
        <v>0.56999999999999995</v>
      </c>
      <c r="Y41">
        <v>15.72</v>
      </c>
      <c r="Z41">
        <v>7044</v>
      </c>
      <c r="AA41">
        <v>8476</v>
      </c>
      <c r="AB41">
        <v>880.36500000000001</v>
      </c>
      <c r="AC41" t="s">
        <v>64</v>
      </c>
    </row>
    <row r="42" spans="1:29" x14ac:dyDescent="0.25">
      <c r="A42" t="s">
        <v>61</v>
      </c>
      <c r="B42" t="s">
        <v>62</v>
      </c>
      <c r="C42" t="s">
        <v>63</v>
      </c>
      <c r="D42" t="s">
        <v>4</v>
      </c>
      <c r="E42" t="s">
        <v>31</v>
      </c>
      <c r="F42">
        <v>4102.2</v>
      </c>
      <c r="G42">
        <v>278.56</v>
      </c>
      <c r="H42">
        <v>123066</v>
      </c>
      <c r="I42">
        <v>441.79</v>
      </c>
      <c r="J42">
        <v>14.73</v>
      </c>
      <c r="K42" s="6">
        <v>0.88619999999999999</v>
      </c>
      <c r="L42">
        <v>1023</v>
      </c>
      <c r="M42">
        <v>1538</v>
      </c>
      <c r="N42">
        <v>1116</v>
      </c>
      <c r="O42">
        <v>192776.15</v>
      </c>
      <c r="P42">
        <v>692.04</v>
      </c>
      <c r="Q42">
        <v>128</v>
      </c>
      <c r="R42">
        <v>145</v>
      </c>
      <c r="S42">
        <v>278</v>
      </c>
      <c r="T42">
        <v>940.34</v>
      </c>
      <c r="U42">
        <v>17.5</v>
      </c>
      <c r="V42">
        <v>278.33</v>
      </c>
      <c r="W42">
        <v>338.33</v>
      </c>
      <c r="X42">
        <v>0.3</v>
      </c>
      <c r="Y42">
        <v>13.53</v>
      </c>
      <c r="Z42">
        <v>30757</v>
      </c>
      <c r="AA42">
        <v>34706</v>
      </c>
      <c r="AB42">
        <v>4106.5657000000001</v>
      </c>
      <c r="AC42" t="s">
        <v>64</v>
      </c>
    </row>
    <row r="43" spans="1:29" x14ac:dyDescent="0.25">
      <c r="A43" t="s">
        <v>61</v>
      </c>
      <c r="B43" t="s">
        <v>62</v>
      </c>
      <c r="C43" t="s">
        <v>63</v>
      </c>
      <c r="D43" t="s">
        <v>1</v>
      </c>
      <c r="E43" t="s">
        <v>2</v>
      </c>
      <c r="F43">
        <v>1296.02</v>
      </c>
      <c r="G43">
        <v>80.180000000000007</v>
      </c>
      <c r="H43">
        <v>38880.6</v>
      </c>
      <c r="I43">
        <v>484.91</v>
      </c>
      <c r="J43">
        <v>16.16</v>
      </c>
      <c r="K43" s="6">
        <v>0.81059999999999999</v>
      </c>
      <c r="L43">
        <v>347</v>
      </c>
      <c r="M43">
        <v>502</v>
      </c>
      <c r="N43">
        <v>439</v>
      </c>
      <c r="O43">
        <v>49044.959999999999</v>
      </c>
      <c r="P43">
        <v>611.67999999999995</v>
      </c>
      <c r="Q43">
        <v>49</v>
      </c>
      <c r="R43">
        <v>5</v>
      </c>
      <c r="S43">
        <v>0</v>
      </c>
      <c r="T43">
        <v>0</v>
      </c>
      <c r="U43">
        <v>17.5</v>
      </c>
      <c r="V43">
        <v>80.11</v>
      </c>
      <c r="W43">
        <v>8.14</v>
      </c>
      <c r="X43">
        <v>0.1</v>
      </c>
      <c r="Y43">
        <v>16.079999999999998</v>
      </c>
      <c r="Z43">
        <v>10976</v>
      </c>
      <c r="AA43">
        <v>13541</v>
      </c>
      <c r="AB43">
        <v>1297.7697000000001</v>
      </c>
      <c r="AC43" t="s">
        <v>64</v>
      </c>
    </row>
    <row r="44" spans="1:29" x14ac:dyDescent="0.25">
      <c r="A44" t="s">
        <v>61</v>
      </c>
      <c r="B44" t="s">
        <v>62</v>
      </c>
      <c r="C44" t="s">
        <v>65</v>
      </c>
      <c r="D44" t="s">
        <v>4</v>
      </c>
      <c r="E44" t="s">
        <v>31</v>
      </c>
      <c r="F44">
        <v>3120.86</v>
      </c>
      <c r="G44">
        <v>193.79</v>
      </c>
      <c r="H44">
        <v>93625.8</v>
      </c>
      <c r="I44">
        <v>483.14</v>
      </c>
      <c r="J44">
        <v>16.100000000000001</v>
      </c>
      <c r="K44" s="6">
        <v>0.87519999999999998</v>
      </c>
      <c r="L44">
        <v>726</v>
      </c>
      <c r="M44">
        <v>1048</v>
      </c>
      <c r="N44">
        <v>958</v>
      </c>
      <c r="O44">
        <v>110083.38</v>
      </c>
      <c r="P44">
        <v>568.05999999999995</v>
      </c>
      <c r="Q44">
        <v>31</v>
      </c>
      <c r="R44">
        <v>9</v>
      </c>
      <c r="S44">
        <v>100</v>
      </c>
      <c r="T44">
        <v>197.17</v>
      </c>
      <c r="U44">
        <v>17.5</v>
      </c>
      <c r="V44">
        <v>193.94</v>
      </c>
      <c r="W44">
        <v>16.170000000000002</v>
      </c>
      <c r="X44">
        <v>0</v>
      </c>
      <c r="Y44">
        <v>16.02</v>
      </c>
      <c r="Z44">
        <v>22205</v>
      </c>
      <c r="AA44">
        <v>25370</v>
      </c>
      <c r="AB44">
        <v>3125.0450000000001</v>
      </c>
      <c r="AC44" t="s">
        <v>64</v>
      </c>
    </row>
    <row r="45" spans="1:29" x14ac:dyDescent="0.25">
      <c r="A45" t="s">
        <v>61</v>
      </c>
      <c r="B45" t="s">
        <v>62</v>
      </c>
      <c r="C45" t="s">
        <v>65</v>
      </c>
      <c r="D45" t="s">
        <v>1</v>
      </c>
      <c r="E45" t="s">
        <v>2</v>
      </c>
      <c r="F45">
        <v>879.19</v>
      </c>
      <c r="G45">
        <v>56.52</v>
      </c>
      <c r="H45">
        <v>26375.7</v>
      </c>
      <c r="I45">
        <v>466.68</v>
      </c>
      <c r="J45">
        <v>15.56</v>
      </c>
      <c r="K45" s="6">
        <v>0.83109999999999995</v>
      </c>
      <c r="L45">
        <v>224</v>
      </c>
      <c r="M45">
        <v>346</v>
      </c>
      <c r="N45">
        <v>291</v>
      </c>
      <c r="O45">
        <v>30703.74</v>
      </c>
      <c r="P45">
        <v>543.26</v>
      </c>
      <c r="Q45">
        <v>60</v>
      </c>
      <c r="R45">
        <v>3</v>
      </c>
      <c r="S45">
        <v>0</v>
      </c>
      <c r="T45">
        <v>0</v>
      </c>
      <c r="U45">
        <v>17.5</v>
      </c>
      <c r="V45">
        <v>56.58</v>
      </c>
      <c r="W45">
        <v>0</v>
      </c>
      <c r="X45">
        <v>0.56999999999999995</v>
      </c>
      <c r="Y45">
        <v>15.72</v>
      </c>
      <c r="Z45">
        <v>7044</v>
      </c>
      <c r="AA45">
        <v>8476</v>
      </c>
      <c r="AB45">
        <v>880.36500000000001</v>
      </c>
      <c r="AC45" t="s">
        <v>64</v>
      </c>
    </row>
    <row r="46" spans="1:29" x14ac:dyDescent="0.25">
      <c r="A46" t="s">
        <v>68</v>
      </c>
      <c r="B46" t="s">
        <v>69</v>
      </c>
      <c r="C46" t="s">
        <v>65</v>
      </c>
      <c r="D46" t="s">
        <v>23</v>
      </c>
      <c r="E46" t="s">
        <v>2</v>
      </c>
      <c r="F46">
        <v>861.31</v>
      </c>
      <c r="G46">
        <v>51.5</v>
      </c>
      <c r="I46">
        <v>511.78</v>
      </c>
      <c r="J46">
        <v>16.72</v>
      </c>
      <c r="K46" s="6">
        <v>0.90590000000000004</v>
      </c>
      <c r="L46">
        <v>209</v>
      </c>
      <c r="AC46" t="s">
        <v>70</v>
      </c>
    </row>
    <row r="47" spans="1:29" x14ac:dyDescent="0.25">
      <c r="A47" t="s">
        <v>68</v>
      </c>
      <c r="B47" t="s">
        <v>69</v>
      </c>
      <c r="C47" t="s">
        <v>65</v>
      </c>
      <c r="D47" t="s">
        <v>24</v>
      </c>
      <c r="E47" t="s">
        <v>5</v>
      </c>
      <c r="F47">
        <v>3146.93</v>
      </c>
      <c r="G47">
        <v>194.36</v>
      </c>
      <c r="I47">
        <v>501.65</v>
      </c>
      <c r="J47">
        <v>16.190000000000001</v>
      </c>
      <c r="K47" s="6">
        <v>0.95960000000000001</v>
      </c>
      <c r="L47">
        <v>777</v>
      </c>
      <c r="AC47" t="s">
        <v>70</v>
      </c>
    </row>
    <row r="48" spans="1:29" x14ac:dyDescent="0.25">
      <c r="A48" t="s">
        <v>68</v>
      </c>
      <c r="B48" t="s">
        <v>69</v>
      </c>
      <c r="C48" t="s">
        <v>63</v>
      </c>
      <c r="D48" t="s">
        <v>23</v>
      </c>
      <c r="E48" t="s">
        <v>2</v>
      </c>
      <c r="F48">
        <v>1331.62</v>
      </c>
      <c r="G48">
        <v>82.71</v>
      </c>
      <c r="I48">
        <v>493.7</v>
      </c>
      <c r="J48">
        <v>16.100000000000001</v>
      </c>
      <c r="K48" s="6">
        <v>0.81259999999999999</v>
      </c>
      <c r="L48">
        <v>362</v>
      </c>
      <c r="AC48" t="s">
        <v>70</v>
      </c>
    </row>
    <row r="49" spans="1:29" x14ac:dyDescent="0.25">
      <c r="A49" t="s">
        <v>68</v>
      </c>
      <c r="B49" t="s">
        <v>69</v>
      </c>
      <c r="C49" t="s">
        <v>63</v>
      </c>
      <c r="D49" t="s">
        <v>24</v>
      </c>
      <c r="E49" t="s">
        <v>5</v>
      </c>
      <c r="F49">
        <v>4124.59</v>
      </c>
      <c r="G49">
        <v>271.99</v>
      </c>
      <c r="I49">
        <v>474.02</v>
      </c>
      <c r="J49">
        <v>15.16</v>
      </c>
      <c r="K49" s="6">
        <v>0.90869999999999995</v>
      </c>
      <c r="L49">
        <v>1031</v>
      </c>
      <c r="AC49" t="s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6 wks into Fall 2026</vt:lpstr>
      <vt:lpstr>5 wks into Fall 2026</vt:lpstr>
      <vt:lpstr>4 wks into Fall 2026</vt:lpstr>
      <vt:lpstr>3 wks into Fall 2026</vt:lpstr>
      <vt:lpstr>2 wks into Fall 2026</vt:lpstr>
      <vt:lpstr>1 wk into Fall 2026 09-03</vt:lpstr>
      <vt:lpstr>1 wk into Fall 2026</vt:lpstr>
      <vt:lpstr>Start Fall 2026</vt:lpstr>
      <vt:lpstr>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J. Powers</dc:creator>
  <cp:lastModifiedBy>David J. Powers</cp:lastModifiedBy>
  <cp:lastPrinted>2024-09-23T15:38:33Z</cp:lastPrinted>
  <dcterms:created xsi:type="dcterms:W3CDTF">2024-08-19T15:56:53Z</dcterms:created>
  <dcterms:modified xsi:type="dcterms:W3CDTF">2026-10-05T16:43:42Z</dcterms:modified>
</cp:coreProperties>
</file>